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Users\ZDUDENKO\ВСЕ РАБОТНИКИ\республика\"/>
    </mc:Choice>
  </mc:AlternateContent>
  <bookViews>
    <workbookView xWindow="0" yWindow="0" windowWidth="23040" windowHeight="8820" tabRatio="516" firstSheet="2" activeTab="2"/>
  </bookViews>
  <sheets>
    <sheet name="Додаток 2" sheetId="42" state="hidden" r:id="rId1"/>
    <sheet name="Основні положеня" sheetId="40" state="hidden" r:id="rId2"/>
    <sheet name="Лист1" sheetId="51" r:id="rId3"/>
  </sheets>
  <definedNames>
    <definedName name="_xlnm._FilterDatabase" localSheetId="2" hidden="1">Лист1!$A$7:$I$248</definedName>
    <definedName name="Виконується">#REF!</definedName>
  </definedNames>
  <calcPr calcId="162913"/>
</workbook>
</file>

<file path=xl/calcChain.xml><?xml version="1.0" encoding="utf-8"?>
<calcChain xmlns="http://schemas.openxmlformats.org/spreadsheetml/2006/main">
  <c r="K33" i="51" l="1"/>
  <c r="K159" i="51" l="1"/>
  <c r="K160" i="51"/>
  <c r="K158" i="51"/>
  <c r="K157" i="51"/>
  <c r="K156" i="51"/>
  <c r="K155" i="51"/>
  <c r="K150" i="51"/>
  <c r="K151" i="51"/>
  <c r="K152" i="51"/>
  <c r="K153" i="51"/>
  <c r="K154" i="51"/>
  <c r="K34" i="51" l="1"/>
  <c r="K35" i="51"/>
  <c r="K36" i="51"/>
  <c r="K37" i="51"/>
  <c r="K38" i="51"/>
  <c r="K39" i="51"/>
  <c r="I46" i="51" l="1"/>
  <c r="K46" i="51" s="1"/>
  <c r="I30" i="51"/>
  <c r="K47" i="51"/>
  <c r="K42" i="51"/>
  <c r="K43" i="51"/>
  <c r="K44" i="51"/>
  <c r="K45" i="51"/>
  <c r="F15" i="51"/>
  <c r="K15" i="51"/>
  <c r="K98" i="51" l="1"/>
  <c r="K97" i="51"/>
  <c r="K96" i="51"/>
  <c r="K95" i="51"/>
  <c r="K94" i="51"/>
  <c r="K93" i="51"/>
  <c r="K92" i="51"/>
  <c r="K91" i="51"/>
  <c r="K90" i="51"/>
  <c r="K89" i="51"/>
  <c r="K88" i="51"/>
  <c r="K87" i="51"/>
  <c r="K86" i="51"/>
  <c r="K85" i="51"/>
  <c r="K84" i="51"/>
  <c r="K83" i="51"/>
  <c r="K82" i="51"/>
  <c r="K81" i="51"/>
  <c r="K80" i="51"/>
  <c r="K76" i="51"/>
  <c r="K77" i="51"/>
  <c r="K78" i="51"/>
  <c r="K79" i="51"/>
  <c r="F103" i="51"/>
  <c r="K111" i="51" l="1"/>
  <c r="K109" i="51"/>
  <c r="K108" i="51"/>
  <c r="K107" i="51"/>
  <c r="K106" i="51"/>
  <c r="K102" i="51"/>
  <c r="K103" i="51"/>
  <c r="K104" i="51"/>
  <c r="K105" i="51"/>
  <c r="K110" i="51"/>
  <c r="K139" i="51"/>
  <c r="K32" i="51" l="1"/>
  <c r="F32" i="51"/>
  <c r="K187" i="51"/>
  <c r="K186" i="51"/>
  <c r="K74" i="51" l="1"/>
  <c r="K75" i="51"/>
  <c r="K73" i="51"/>
  <c r="F9" i="51"/>
  <c r="F10" i="51"/>
  <c r="I54" i="51"/>
  <c r="I52" i="51"/>
  <c r="I51" i="51"/>
  <c r="I48" i="51"/>
  <c r="I50" i="51"/>
  <c r="I49" i="51"/>
  <c r="I41" i="51"/>
  <c r="F48" i="51"/>
  <c r="I55" i="51"/>
  <c r="F55" i="51"/>
  <c r="F52" i="51"/>
  <c r="K165" i="51"/>
  <c r="K168" i="51"/>
  <c r="K169" i="51"/>
  <c r="K170" i="51"/>
  <c r="K172" i="51"/>
  <c r="K173" i="51"/>
  <c r="K175" i="51"/>
  <c r="K176" i="51"/>
  <c r="K177" i="51"/>
  <c r="K178" i="51"/>
  <c r="K179" i="51"/>
  <c r="K180" i="51"/>
  <c r="K181" i="51"/>
  <c r="K183" i="51"/>
  <c r="K184" i="51"/>
  <c r="F11" i="51" l="1"/>
  <c r="F203" i="51" l="1"/>
  <c r="I196" i="51" l="1"/>
  <c r="K196" i="51" s="1"/>
  <c r="F196" i="51"/>
  <c r="F126" i="51"/>
  <c r="K149" i="51"/>
  <c r="J148" i="51"/>
  <c r="K148" i="51" s="1"/>
  <c r="F149" i="51"/>
  <c r="F148" i="51"/>
  <c r="K185" i="51" l="1"/>
  <c r="F185" i="51"/>
  <c r="K182" i="51"/>
  <c r="F182" i="51"/>
  <c r="I188" i="51" l="1"/>
  <c r="K188" i="51" s="1"/>
  <c r="I143" i="51"/>
  <c r="K143" i="51" s="1"/>
  <c r="K144" i="51"/>
  <c r="J142" i="51"/>
  <c r="I142" i="51"/>
  <c r="F142" i="51"/>
  <c r="F125" i="51"/>
  <c r="F205" i="51"/>
  <c r="I193" i="51"/>
  <c r="F193" i="51"/>
  <c r="K142" i="51" l="1"/>
  <c r="D58" i="51" l="1"/>
  <c r="F58" i="51" s="1"/>
  <c r="I58" i="51" l="1"/>
  <c r="K58" i="51" s="1"/>
  <c r="I59" i="51"/>
  <c r="K59" i="51" s="1"/>
  <c r="K48" i="51"/>
  <c r="J13" i="51"/>
  <c r="K13" i="51" s="1"/>
  <c r="K14" i="51"/>
  <c r="J12" i="51"/>
  <c r="K12" i="51" s="1"/>
  <c r="D12" i="51"/>
  <c r="F12" i="51" s="1"/>
  <c r="J40" i="51" l="1"/>
  <c r="K40" i="51" s="1"/>
  <c r="F40" i="51"/>
  <c r="K124" i="51" l="1"/>
  <c r="F123" i="51"/>
  <c r="K132" i="51"/>
  <c r="F114" i="51"/>
  <c r="K100" i="51"/>
  <c r="I65" i="51"/>
  <c r="K65" i="51" s="1"/>
  <c r="F25" i="51" l="1"/>
  <c r="F41" i="51"/>
  <c r="F51" i="51"/>
  <c r="F56" i="51"/>
  <c r="F60" i="51"/>
  <c r="F65" i="51"/>
  <c r="F66" i="51"/>
  <c r="F73" i="51"/>
  <c r="F75" i="51"/>
  <c r="F99" i="51"/>
  <c r="F101" i="51"/>
  <c r="F102" i="51"/>
  <c r="F112" i="51"/>
  <c r="F129" i="51"/>
  <c r="F131" i="51"/>
  <c r="F21" i="51"/>
  <c r="K20" i="51"/>
  <c r="F19" i="51"/>
  <c r="K19" i="51"/>
  <c r="K99" i="51" l="1"/>
  <c r="K114" i="51"/>
  <c r="K115" i="51"/>
  <c r="J113" i="51"/>
  <c r="K113" i="51" s="1"/>
  <c r="K112" i="51"/>
  <c r="K122" i="51" l="1"/>
  <c r="K121" i="51"/>
  <c r="K120" i="51"/>
  <c r="K119" i="51"/>
  <c r="K118" i="51"/>
  <c r="K117" i="51"/>
  <c r="I116" i="51"/>
  <c r="F116" i="51"/>
  <c r="K101" i="51" l="1"/>
  <c r="F67" i="51"/>
  <c r="K72" i="51"/>
  <c r="K71" i="51"/>
  <c r="K70" i="51"/>
  <c r="K69" i="51"/>
  <c r="K68" i="51"/>
  <c r="K67" i="51"/>
  <c r="K66" i="51" l="1"/>
  <c r="K64" i="51"/>
  <c r="K63" i="51"/>
  <c r="K62" i="51"/>
  <c r="K61" i="51"/>
  <c r="K60" i="51"/>
  <c r="I57" i="51" l="1"/>
  <c r="K57" i="51" s="1"/>
  <c r="I56" i="51"/>
  <c r="K56" i="51" s="1"/>
  <c r="K53" i="51"/>
  <c r="K52" i="51"/>
  <c r="K51" i="51"/>
  <c r="K50" i="51"/>
  <c r="K41" i="51"/>
  <c r="I27" i="51"/>
  <c r="K54" i="51" l="1"/>
  <c r="F54" i="51"/>
  <c r="K49" i="51"/>
  <c r="K55" i="51"/>
  <c r="K27" i="51"/>
  <c r="K31" i="51"/>
  <c r="K30" i="51"/>
  <c r="I29" i="51"/>
  <c r="K29" i="51" s="1"/>
  <c r="K28" i="51"/>
  <c r="K26" i="51"/>
  <c r="K25" i="51"/>
  <c r="K18" i="51" l="1"/>
  <c r="K17" i="51"/>
  <c r="I16" i="51"/>
  <c r="K16" i="51" s="1"/>
  <c r="F16" i="51"/>
  <c r="I167" i="51" l="1"/>
  <c r="K167" i="51" s="1"/>
  <c r="I166" i="51"/>
  <c r="K166" i="51" s="1"/>
  <c r="F175" i="51"/>
  <c r="I197" i="51" l="1"/>
  <c r="K207" i="51" l="1"/>
  <c r="F197" i="51"/>
  <c r="K197" i="51"/>
  <c r="F198" i="51"/>
  <c r="I198" i="51"/>
  <c r="K198" i="51" s="1"/>
  <c r="F199" i="51"/>
  <c r="I199" i="51"/>
  <c r="K199" i="51" s="1"/>
  <c r="I200" i="51"/>
  <c r="K200" i="51" s="1"/>
  <c r="K174" i="51"/>
  <c r="I163" i="51"/>
  <c r="K163" i="51" s="1"/>
  <c r="I164" i="51"/>
  <c r="K164" i="51" s="1"/>
  <c r="I162" i="51"/>
  <c r="K162" i="51" s="1"/>
  <c r="K201" i="51" l="1"/>
  <c r="F201" i="51"/>
  <c r="I130" i="51"/>
  <c r="K130" i="51" s="1"/>
  <c r="I129" i="51"/>
  <c r="F188" i="51" l="1"/>
  <c r="K135" i="51"/>
  <c r="K136" i="51"/>
  <c r="K137" i="51"/>
  <c r="K138" i="51"/>
  <c r="K140" i="51"/>
  <c r="K141" i="51"/>
  <c r="F135" i="51"/>
  <c r="F8" i="51"/>
  <c r="F133" i="51" s="1"/>
  <c r="K8" i="51"/>
  <c r="F189" i="51" l="1"/>
  <c r="I24" i="51" l="1"/>
  <c r="I22" i="51"/>
  <c r="I21" i="51"/>
  <c r="F179" i="51" l="1"/>
  <c r="I23" i="51"/>
  <c r="F174" i="51" l="1"/>
  <c r="I161" i="51" l="1"/>
  <c r="K161" i="51" s="1"/>
  <c r="F161" i="51"/>
  <c r="K208" i="51" l="1"/>
  <c r="F206" i="51"/>
  <c r="F208" i="51"/>
  <c r="F209" i="51"/>
  <c r="F210" i="51"/>
  <c r="F190" i="51"/>
  <c r="F147" i="51"/>
  <c r="K23" i="51" l="1"/>
  <c r="K21" i="51" l="1"/>
  <c r="F138" i="51" l="1"/>
  <c r="F145" i="51"/>
  <c r="F146" i="51"/>
  <c r="F162" i="51"/>
  <c r="F164" i="51"/>
  <c r="F166" i="51"/>
  <c r="F169" i="51"/>
  <c r="F204" i="51"/>
  <c r="F211" i="51" s="1"/>
  <c r="K206" i="51"/>
  <c r="K211" i="51" s="1"/>
  <c r="F191" i="51" l="1"/>
  <c r="F213" i="51" s="1"/>
  <c r="K24" i="51"/>
  <c r="I145" i="51"/>
  <c r="K145" i="51" s="1"/>
  <c r="I146" i="51" l="1"/>
  <c r="I171" i="51"/>
  <c r="K171" i="51" s="1"/>
  <c r="K191" i="51" s="1"/>
  <c r="K22" i="51" l="1"/>
  <c r="K133" i="51" l="1"/>
  <c r="K212" i="51" s="1"/>
  <c r="K213" i="51" s="1"/>
  <c r="K214" i="51" s="1"/>
  <c r="F215" i="51"/>
  <c r="K215" i="51" l="1"/>
  <c r="K217" i="51" s="1"/>
  <c r="K216" i="51" s="1"/>
</calcChain>
</file>

<file path=xl/sharedStrings.xml><?xml version="1.0" encoding="utf-8"?>
<sst xmlns="http://schemas.openxmlformats.org/spreadsheetml/2006/main" count="639" uniqueCount="375">
  <si>
    <t>Додаток 2
до Форми Закупівельної документації у рамках проведення Тендеру, запиту Комерційних пропозицій,
що є Додатком 4 до Положення про закупівлі в АТ «Райффайзен Банк Аваль»,
затвердженого Постановою Правління №П-96/2 від 30.05.2016 р.</t>
  </si>
  <si>
    <t>Додаток 2
до Закупівельної документації у рамках проведення Тендеру, запиту Комерційних пропозицій</t>
  </si>
  <si>
    <t>Перелік  документації Учасника закупівель</t>
  </si>
  <si>
    <t xml:space="preserve">Даний перелік надається  Учасником закупівлі в обов'язковому порядку. Копії документів, зазначені у переліку, повинні бути завірені печаткою підприємства та підписані уповноваженою особою (ми) Учасника закупівлі. У випадку неможливості надати документ, надати письмове пояснення або посилання на таку відсутність. У разі надання колективного Учасника, т.б. підпис майбутнього договору (ів) двома юридичними особами, необхідно надати зазначені документи з огляду залученого колективного учасника. 
</t>
  </si>
  <si>
    <t xml:space="preserve">Інформаційна довідка про контрагента, в якій повідомляється:  назва компанії,  код ЄДРПОУ, юридична та фактична адреси, адреса розташування виробництва, телефон, факс, електронна пошта, адреса Інтернет-сайту (за наявності), банківські реквізити, напрямки діяльності компанії, дані про головну компанію (в разі наявності такої); відомості про  директора та бухгалтера підприємства: П.І.Б., посада, ІПН, роб. та мобільний телефон; відомості про контактну посадову особу  учасника: П.І.Б., посада, повноваження, ІПН, роб. та мобільний телефон. </t>
  </si>
  <si>
    <t>Довідка про відсутність змін до установчих документів та в керівному складі станом на останню дату.</t>
  </si>
  <si>
    <t xml:space="preserve">Копію заяви про відсутність процедури банкрутства юридичної особи, про відсутність упродовж останніх трьох років стягнень контролюючих органів за порушення норм і правил, регулюючих надання  послуг, за умови, що такі послуги відносяться до предмету даного тендеру, про відсутність   заборгованості перед податковими органами та державними фондами.  </t>
  </si>
  <si>
    <t>Баланс  підприємства, декларація з податку на прибуток та про сплату комунального податку за останній звітний період.</t>
  </si>
  <si>
    <t>Дозвіл директора, бухгалтера, контактної особи на обробку їх персональних даних.</t>
  </si>
  <si>
    <t>інші документи у разі потреби додаються до переліку.</t>
  </si>
  <si>
    <t>ПЕРЕЛІК ДОКУМЕНТІВ, ЯКІ ПІДТВЕРДЖУЮТЬ ПОВНОВАЖЕННЯ, КОНТРАГЕНТА НА УКЛАДАННЯ ГОСПОДАРСЬКОГО ДОГОВОРУ</t>
  </si>
  <si>
    <t>Назва розділу документів</t>
  </si>
  <si>
    <t>Назва документу</t>
  </si>
  <si>
    <t>Документи юридичних осіб</t>
  </si>
  <si>
    <t xml:space="preserve">1. Засвідчені нотаріально або уповноваженими особами контрагента та скріплені печаткою контрагента
</t>
  </si>
  <si>
    <t>1. Копія статуту юридичної особи</t>
  </si>
  <si>
    <t>2. Витяг з Єдиного державного реєстру юридичних осіб, фізичних осіб-підприємців та громадських формувань, із зазначенням в ньому усіх відомостей, що можливо отримати з реєстру у формі Витягу, датований не пізніше ніж за 30 днів до дати надання його до Банку;</t>
  </si>
  <si>
    <t>3. Ліцензії та дозволи на здійснення діяльності, яка є предметом договору, що планується укласти з Банком (не надається, якщо відомості про наявність ліцензій та дозволів зазначені у вищевказаному Витягу);</t>
  </si>
  <si>
    <t>4. Копія документів про призначення посадових осіб (наказів, рішень протоколів зборів, відповідно до установчих документів);</t>
  </si>
  <si>
    <t>5. Рішення відповідного органу контрагента про укладання господарського договору згідно з його статутом, в тому числі щодо укладання значного правочину або правочину, щодо вчинення якого є заінтересованість;</t>
  </si>
  <si>
    <t>6. Копія свідоцтва про реєстрацію платника податку на додану вартість (ПДВ)/ витягу з реєстру платників ПДВ або копію свідоцтва про право сплати єдиного податку суб’єктом малого підприємництва/ витягу з Реєстру платників єдиного податку;</t>
  </si>
  <si>
    <t>Документи фізичних осіб – підприємців</t>
  </si>
  <si>
    <t xml:space="preserve">2.
Засвідчені нотаріально або засвідчені підписом контрагента та скріплені його печаткою
</t>
  </si>
  <si>
    <t>1. Витяг з Єдиного державного реєстру юридичних осіб, фізичних осіб-підприємців та громадських формувань, із зазначенням в ньому усіх відомостей, що можливо отримати з реєстру у формі Витягу, датований не пізніше ніж за 30 днів до дати надання його до Банку;</t>
  </si>
  <si>
    <t>2. Ліцензії та дозволи на здійснення діяльності, яка є предметом договору, що планується укладати з Банком(не надається, якщо відомості про наявність ліцензій та дозволів зазначені у вищевказаному Витягу);</t>
  </si>
  <si>
    <t>3. Копія свідоцтва про реєстрацію платника податку на додану вартість (ПДВ)/ витягу з реєстру платників ПДВ або копію свідоцтва про право сплати єдиного податку суб’єктом малого підприємництва/ витягу з Реєстру платників єдиного податку;</t>
  </si>
  <si>
    <t>4. Ксерокопія паспорту та довідка про присвоєння ідентифікаційного номера</t>
  </si>
  <si>
    <t>Документи фізичних осіб</t>
  </si>
  <si>
    <t xml:space="preserve">3. Засвідчені нотаріально або засвідчені підписом контрагента </t>
  </si>
  <si>
    <t>1. Копія паспорту та довідка про присвоєння ідентифікаційного номера (для іноземців – копія закордонного паспорту, посвідки на проживання, дозволу на працевлаштування) та, за необхідності, інші документи, якщо їх надання передбачено  нормативними документами Банку для укладання окремих  видів договорів (договорів підряду тощо.)</t>
  </si>
  <si>
    <t>Документи юридичних осіб-нерезидентів</t>
  </si>
  <si>
    <t>1. Копія легалізованого або засвідченого шляхом проставлення апостиля витягу з торговельного, банківського або судового реєстру або реєстраційного посвідчення місцевого органу влади іноземної держави про реєстрацію юридичної особи, з перекладом на українську мову та засвідченням нотаріусом України підпису перекладача</t>
  </si>
  <si>
    <t>2. Якщо від імені контрагента діє представник за довіреністю – Копія завіреної нотаріально за місцем її видачі, легалізованої або засвідченої шляхом проставлення апостилю довіреності, з перекладом на українську мову та засвідченням нотаріусом України підпису перекладача</t>
  </si>
  <si>
    <t>ДОКУМЕНТИ, ЩО ПІДТВЕРДЖУЮТЬ НАЯВНІСТЬ МАЙНОВИХ ПРАВ/ПРАВ ПРОДАЖУ/ПРАВ НАДАННЯ ТЕХНІЧНОЇ ПІДТРИМКИ ПРОГРАМНОГО ЗАБЕЗПЕЧЕННЯ (ДАЛІ – ПЗ)</t>
  </si>
  <si>
    <t>1. Документи, що підтверджують статус партнера виробника ПЗ:</t>
  </si>
  <si>
    <t xml:space="preserve">
1) авторизаційний лист від виробника ПЗ, що визначає статус співпраці між виробником та партнером (дистриб’ютор, диллер, сертифікований партнер тощо), в якому  має бути інформація про наявний обсяг прав, які є в Учасника як партнера  виробника ПЗ для   цілей закупівлі Банком  - право на продаж ПЗ покупцям або надання послуг техпідтримки ПЗ. Якщо авторизаційний лист містить посилання на статус Учасника із спеціальною абревіатурою та специфічною термінологією, прийнятою в системі виробника, надається лист Учасника (або роз’яснення у відповідній графі заяви-анкети Учасника), в якому вказується роз’яснення що означає такий статус в контексті взаємовідносин із покупцями  із посиланням на дані виробника. 
2) лист від виробника ПЗ із схемою продажу ПЗ та ліцензій щодо прав на ПЗ для кінцевих користувачів-клієнтів. Якщо такий лист від виробника відсутній, Учасник вказує таку інформацію про схему продажу ПЗ та ліцензій  у відповідній графі заяви-анкети Учасника. 
3) текст ліцензії на ПЗ від виробника. Якщо ліцензія виробника на ПЗ розміщена на сайті виробника надається роздрукований з сайту виробника ПЗ текст ліцензії із зазначенням дати роздрукованої редакції ліцензії. Текст ліцензії має бути перекладений на українську мову. 
</t>
  </si>
  <si>
    <t>2. Документи, що підтверджують майнові права на ПЗ (обрати один з варіантів 2.1-2.3)*</t>
  </si>
  <si>
    <r>
      <rPr>
        <b/>
        <sz val="10"/>
        <rFont val="Century Gothic"/>
        <family val="2"/>
        <charset val="204"/>
      </rPr>
      <t>2.1. Документи щодо ПЗ, створеного за участю персоналу (службові твори):</t>
    </r>
    <r>
      <rPr>
        <sz val="10"/>
        <rFont val="Century Gothic"/>
        <family val="2"/>
        <charset val="204"/>
      </rPr>
      <t xml:space="preserve">
1) договір про передачу (відчуження) майнових прав на твір або договір про передачу виключного права на використання твору або договір про розподіл майнових прав на твір, договір про співавторство;
  2) внутрішній нормативний документ (наказ тощо) про склад працівників, які задіяні для створення ПЗ,  службове завдання, трудовий договір/контракт з працівником та/або посадова інструкція тощо;
3) акт про виконання робіт, що стосується створення ПЗ, дані із внутрішнього репозитарію про консолідацію елементів ПЗ, створених працівниками тощо;
4) документи, що підтверджують розрахунок із працівниками-авторами ПЗ;
5) Свідоцтво про реєстрацію авторського права на твір, видане Державною службою інтелектуальної власності та витяг із Державного реєстру свідоцтв про реєстрацію     авторського права на твір (за наявності);
6) технічна/проектна та користувацька документація на ПЗ    (Технічне завдання, ескізний проект, технічний проект, робочий проект, впровадження, інструкція користувача тощо).
 7) вихідний  текст (або фрагменти  вихідного тексту) програми в обсязі,  необхідному для її  ідентифікації
</t>
    </r>
  </si>
  <si>
    <r>
      <rPr>
        <b/>
        <sz val="10"/>
        <rFont val="Century Gothic"/>
        <family val="2"/>
        <charset val="204"/>
      </rPr>
      <t xml:space="preserve">2.2. Документи щодо ПЗ, права на яке придбане від третіх осіб-розробників ПЗ:   </t>
    </r>
    <r>
      <rPr>
        <sz val="10"/>
        <rFont val="Century Gothic"/>
        <family val="2"/>
        <charset val="204"/>
      </rPr>
      <t xml:space="preserve">
1) договір про створення за замовленням ПЗ  або договір про передачу виключного права на ПЗ, до якого додається:
-  акт про виконання робіт, що підтверджує  створення та передачу ПЗ та прав на нього до Учасника;
- документи, що підтверджують розрахунки між Учасником та автором/виконавцем ПЗ (акт звірки, лист автора про повний розрахунок з ним за договором та відсутність претензій до покупця).
2) Свідоцтво про реєстрацію авторського права на твір, видане Державною службою інтелектуальної власності та витяг із Державного реєстру свідоцтв про реєстрацію авторського права на твір (за наявності);
</t>
    </r>
  </si>
  <si>
    <r>
      <rPr>
        <b/>
        <sz val="10"/>
        <rFont val="Century Gothic"/>
        <family val="2"/>
        <charset val="204"/>
      </rPr>
      <t>2.3. Документи на ПЗ, яке перебуває в Учасника в користуванні на правах ліцензії:</t>
    </r>
    <r>
      <rPr>
        <sz val="10"/>
        <rFont val="Century Gothic"/>
        <family val="2"/>
        <charset val="204"/>
      </rPr>
      <t xml:space="preserve">
1) ліцензійний договір та письмовий дозвіл власника виключних майнових прав на передачу прав на ПЗ Банку;
2) документи, що підтверджують наявність у власника виключних майнових прав на ПЗ – надаються  документи згідно п .2.1-2.2. вище в залежності від способу набуття прав на ПЗ.
</t>
    </r>
  </si>
  <si>
    <t>Додаток №1</t>
  </si>
  <si>
    <t xml:space="preserve">Загальні умови та вимоги щодо надання Комерційних пропозицій за наданою Закупівельною документацією 
</t>
  </si>
  <si>
    <t>1. Загальні положення:</t>
  </si>
  <si>
    <t>Предмет Закупівлі:</t>
  </si>
  <si>
    <t>Тендер з вибору підрядників на виконання робіт по поточному ремонту приміщень (в тому числі благоустрій, ремонт/улаштування інженерних мереж) АТ "Райффайзен Банк Аваль" по Україні, строком на 2 роки.</t>
  </si>
  <si>
    <t>1.1. АТ «Райффайзен Банк Аваль» - юридична адреса: Україна, 01011, м. Київ, вул. Лєскова, 9  (надалі — Організатор) запрошує взяти участь у тендері по   поточному ремонту приміщень (в тому числі благоустрій, ремонт/улаштування інженерних мереж)  АТ "Райффайзен Банк Аваль" по Україні, строком на 2 роки.</t>
  </si>
  <si>
    <t>За результатами тендеру буде здійснений вибір підрядників на виконання робіт по поточному ремонту приміщень  АТ "Райффайзен Банк Аваль" у кожному окремому регіоні.</t>
  </si>
  <si>
    <t xml:space="preserve">1.2. За довідками звертатися до Організатора: </t>
  </si>
  <si>
    <r>
      <rPr>
        <sz val="11"/>
        <color indexed="8"/>
        <rFont val="Calibri"/>
        <family val="2"/>
        <charset val="204"/>
      </rPr>
      <t xml:space="preserve">  -  з організаційних і комерційних питань контактна особа – Потурнак Сергій, тел. (050) 380-41-60, e-mail: </t>
    </r>
    <r>
      <rPr>
        <u/>
        <sz val="11"/>
        <color indexed="12"/>
        <rFont val="Calibri"/>
        <family val="2"/>
        <charset val="204"/>
      </rPr>
      <t>sergii.poturnakI@aval.ua;</t>
    </r>
    <r>
      <rPr>
        <sz val="10"/>
        <rFont val="Arial"/>
        <family val="2"/>
        <charset val="204"/>
      </rPr>
      <t xml:space="preserve">
  -  з питань, що стосуються технічних вимог і умов, контактна особа –  Мельниченко Олена, тел.  (050) 415-42-58, e-mail: </t>
    </r>
    <r>
      <rPr>
        <u/>
        <sz val="11"/>
        <color indexed="12"/>
        <rFont val="Calibri"/>
        <family val="2"/>
        <charset val="204"/>
      </rPr>
      <t xml:space="preserve">olena.melnychenko@aval.ua.
</t>
    </r>
    <r>
      <rPr>
        <sz val="11"/>
        <rFont val="Calibri"/>
        <family val="2"/>
        <charset val="204"/>
      </rPr>
      <t xml:space="preserve">  - з питань щодо роботи у електронній системі  – участі в електронній сесії, прохання звертатися до адміністратора системи - Сакович Сергія – (050) 443-70-88.</t>
    </r>
  </si>
  <si>
    <t>1.3. Організатор має право відмінити проведення закупівельної процедури на будь-якому його етапі без виникнення будь-яких зобов’язань зі свого боку стосовно предмету закупівлі та участі в ньому будь-якого залученого постачальника (надалі - Учасник закупівлі).</t>
  </si>
  <si>
    <t>1.4. Укладений за результатами закупівельної процедури договір, фіксує всі досягнуті сторонами домовленості, які не можуть бути змінені Учасником закупівлі після подання  ним комерційної пропозиції.</t>
  </si>
  <si>
    <t>1.5.  Інші документи Організатора і Учасників закупівлі не визначають права і обов’язки сторін у рамках даного Запиту.</t>
  </si>
  <si>
    <t>2. Порядок та умови подання комерційних пропозицій:</t>
  </si>
  <si>
    <t>2.1. Загальні вимоги до Комерційних пропозицій:</t>
  </si>
  <si>
    <t xml:space="preserve"> - Кожен документ, що входить до Комерційної пропозиції, має бути підписаний особою, що має право згідно з законодавством України діяти від імені Учасника без довіреності, або належним чином уповноваженою ним особою на підставі довіреності. В останньому випадку завірена копія довіреності додається до Комерційної пропозиції.
- Кожен документ, що входить до  Комерційної пропозиції, має бути скріплений печаткою Учасника.
- Документи (листи і інформаційні конверти), що входять до Комерційної пропозиції, мають бути скріплені або упаковані таким чином, щоб виключити випадкове випадіння або переміщення сторінок і інформаційних конвертів. 
- Жодні виправлення в тексті Комерційної пропозиції не мають сили, за винятком тих випадків, коли ці виправлення засвідчені рукописним надписом «виправленому вірити» і власноручним підписом уповноваженої особи, розташованим поруч з кожним виправленням.</t>
  </si>
  <si>
    <r>
      <rPr>
        <sz val="11"/>
        <color indexed="8"/>
        <rFont val="Calibri"/>
        <family val="2"/>
        <charset val="204"/>
      </rPr>
      <t xml:space="preserve">2.1.1. В разі проведення запиту шляхом електронної системи iProcurement, </t>
    </r>
    <r>
      <rPr>
        <b/>
        <sz val="11"/>
        <color indexed="8"/>
        <rFont val="Calibri"/>
        <family val="2"/>
        <charset val="204"/>
      </rPr>
      <t>пропозиція має бути роздрукована, завірена печатками, сканована та розміщена в системі iProcurement.</t>
    </r>
  </si>
  <si>
    <r>
      <rPr>
        <sz val="11"/>
        <color indexed="8"/>
        <rFont val="Calibri"/>
        <family val="2"/>
        <charset val="204"/>
      </rPr>
      <t xml:space="preserve">2.1.2. Всі документи, що входять до Комерційної пропозиції.
2.1.3.Склад комерційної пропозиції (скановані):
 - Заповнена та завірена перша стр. запиту (Форма закупівельної док.); 
 - Розрахунок ДЦ - ДЦ, локальний кошторис та підсумкову відомість ресурсів (Excel);
 - пояснювальна записка (в разі необхідності);
 - Протокол розбіжностей до запропонованого договору, в разі необхідності;
 - Електрона модель розрахунку ДЦ в форматі .imd;
 - Скан завірених установчих документів та інших документів вказаних в додатку 2 (можно надати на e-mail: </t>
    </r>
    <r>
      <rPr>
        <u/>
        <sz val="11"/>
        <color indexed="12"/>
        <rFont val="Calibri"/>
        <family val="2"/>
        <charset val="204"/>
      </rPr>
      <t>sergii.poturnakI@aval.ua</t>
    </r>
    <r>
      <rPr>
        <sz val="11"/>
        <rFont val="Calibri"/>
        <family val="2"/>
        <charset val="204"/>
      </rPr>
      <t>).</t>
    </r>
  </si>
  <si>
    <t>2.1.4. Всі документи, що входять до Комерційної пропозиції, мають бути підготовлені українською або російською мовою.</t>
  </si>
  <si>
    <t>2.2. Умови щодо порядку проведення запиту</t>
  </si>
  <si>
    <r>
      <rPr>
        <sz val="11"/>
        <color indexed="8"/>
        <rFont val="Calibri"/>
        <family val="2"/>
        <charset val="204"/>
      </rPr>
      <t>2.2.1. На будь-якому етапі Закупівельної процедури Учасники закупівлі мають право звернутися до Організатора за роз’ясненнями даної Документації. Запити на роз’яснення Документації мають подаватися електронною поштою на функціональну скриньку Організатора (</t>
    </r>
    <r>
      <rPr>
        <u/>
        <sz val="11"/>
        <color indexed="12"/>
        <rFont val="Calibri"/>
        <family val="2"/>
        <charset val="204"/>
      </rPr>
      <t>Procurement DEPARTMENT@aval.ua</t>
    </r>
    <r>
      <rPr>
        <sz val="10"/>
        <rFont val="Arial"/>
        <family val="2"/>
        <charset val="204"/>
      </rPr>
      <t xml:space="preserve">) або  за адресою </t>
    </r>
    <r>
      <rPr>
        <u/>
        <sz val="11"/>
        <color indexed="12"/>
        <rFont val="Calibri"/>
        <family val="2"/>
        <charset val="204"/>
      </rPr>
      <t xml:space="preserve">sergii.poturnak@aval.ua. </t>
    </r>
  </si>
  <si>
    <t>3. Загальні вимоги до Учасників. Підтвердження відповідності вимогам, що пред’являються</t>
  </si>
  <si>
    <t>3.1. У процедурі Запиту можуть взяти участь: 
- організації, які своєчасно подали належним чином підготовлену Комерційну пропозицію,
- організації, які відповідають усім вимогам, приведеним у закупівельній документації.
- організації, у яких відсутні невиконані рішення судових органів, які можуть вплинути на виконання учасником  зобов’язань перед Банком; 
- організація не має знаходитися в процесі ліквідації, реорганізації або під процедурою банкрутства; на її майно не має бути накладений арешт.</t>
  </si>
  <si>
    <t>4. Проведення переговорів та інші етапи Закупівельної процедури:</t>
  </si>
  <si>
    <t>Післі розгляду і оцінки комерційних пропозиці Організатор має право забезпечити проведення переговорів або застосувати електронні торги/електронний аукціон в рамках закупівельної процедури, використання додаткових запитів. У разі письмового звернення Учасника закупівлі з відмовою взяти участь у зазначених заходах,  Організатор закупівлі має право виключити такого учасника з процедури закупівлі.</t>
  </si>
  <si>
    <t>5. Відкриття в системі iProcurement наданих пропозицій, що поступили на запит:</t>
  </si>
  <si>
    <t xml:space="preserve">5.1. Організатор проводить процедуру одночасне відкриття наданих пропозицій, що поступили від Учасників.   </t>
  </si>
  <si>
    <t>6. Оцінка Пропозицій і проведення переговорів:</t>
  </si>
  <si>
    <t>Під час переговорів Організатор уникає розкриття іншим Учасникам змісту отриманих Комерційних пропозицій, а також ходу і змісту переговорів, тобто:
- будь-які переговори між Організатором і Учасником носять конфіденційний характер;
- жодна зі сторін переговорів не розкриває будь-якій іншій особі жодної технічної, цінової або іншої ринкової інформації, що відноситься до цих переговорів, без згоди іншої сторони.</t>
  </si>
  <si>
    <t>7.  Підписання договору:</t>
  </si>
  <si>
    <t xml:space="preserve">7.1. Договір між Організатором і Переможцем/Переможцями підписується в оптимальні для Організатора строки. </t>
  </si>
  <si>
    <t>7.2. Проведення запиту не передбачає автоматичного підписання договору. Організатор має право відмінити закупівлю на будь-якому етапі до підписання договору. Відміна закупівлі після підписання договору визначається умовами договору.</t>
  </si>
  <si>
    <t>8.  Повідомлення Учасників про результати запиту:</t>
  </si>
  <si>
    <t>9. Інші положення:</t>
  </si>
  <si>
    <t>Організатор має право відхилити Комерційну пропозицію Учасників, що уклали між собою будь-яку угоду з метою вплинути на визначення Переможця Закупівельної процедури.</t>
  </si>
  <si>
    <t>№ п/п</t>
  </si>
  <si>
    <t>Найменування робіт</t>
  </si>
  <si>
    <t>Од. вим.</t>
  </si>
  <si>
    <t>Найменування матеріалів</t>
  </si>
  <si>
    <t>Один.          вим.</t>
  </si>
  <si>
    <t>Кількість  матеріалів на Об'єм робіт</t>
  </si>
  <si>
    <t>шт</t>
  </si>
  <si>
    <t>кг</t>
  </si>
  <si>
    <t>л</t>
  </si>
  <si>
    <t>Електромонтажні роботи</t>
  </si>
  <si>
    <t>СКС</t>
  </si>
  <si>
    <t>Інші роботи</t>
  </si>
  <si>
    <t>м.кв</t>
  </si>
  <si>
    <t>м.кв.</t>
  </si>
  <si>
    <t>м.п.</t>
  </si>
  <si>
    <t>паков.</t>
  </si>
  <si>
    <t>ВСЬОГО  ВАРТІСТЬ ЗАГАЛЬНОБУДІВЕЛЬНИХ РОБІТ, грн.( без ПДВ):</t>
  </si>
  <si>
    <t>ВСЬОГО  ВАРТІСТЬ МАТЕРІАЛІВ ПО ЗАГАЛЬНОБУДІВЕЛЬНИМ РОБОТАМ, грн.( без ПДВ):</t>
  </si>
  <si>
    <t>ВСЬОГО ВАРТІСТЬ ЕЛЕКТРОМОНТАЖНИХ РОБІТ , грн.( без ПДВ):</t>
  </si>
  <si>
    <t>ВСЬОГО ВАРТІСТЬ МАТЕРІАЛІВ ПО  ЕЛЕКТРОМОНТАЖУ , грн. ( без ПДВ):</t>
  </si>
  <si>
    <t>ВСЬОГО ВАРТІСТЬ МОНТАЖНИХ РОБІТ ПО СКС, грн.( без ПДВ):</t>
  </si>
  <si>
    <t>ВСЬОГО ВАРТІСТЬ МАТЕРІАЛІВ ПО СКС, грн. ( без ПДВ):</t>
  </si>
  <si>
    <t>Дюбель ударный 6x40 мм 100 шт. с ударным шурупом нейлон Expert Fix</t>
  </si>
  <si>
    <t>Прокладання гофротруби з протяжкою кабеля</t>
  </si>
  <si>
    <t>Монтаж розподільчих коробок</t>
  </si>
  <si>
    <t>Монтаж розеток з підрозетником</t>
  </si>
  <si>
    <t>Прокладання кабеля більше 4 мм2</t>
  </si>
  <si>
    <t>Рамка двомісна Schneider Electric Asfora горизонтальна білий</t>
  </si>
  <si>
    <t>компл.</t>
  </si>
  <si>
    <t>поставка замовника</t>
  </si>
  <si>
    <t>Монтаж вимикачів з підрозетником</t>
  </si>
  <si>
    <t>поставка Замовника</t>
  </si>
  <si>
    <t>Прокладання кабелю вітой пари UTP</t>
  </si>
  <si>
    <t xml:space="preserve">Обжим UTP кабелю </t>
  </si>
  <si>
    <t>Монтаж інформаційної розетки</t>
  </si>
  <si>
    <t>Конектор RJ-45</t>
  </si>
  <si>
    <t>Виніс та навантаження сміття</t>
  </si>
  <si>
    <t>маш</t>
  </si>
  <si>
    <t>т</t>
  </si>
  <si>
    <t>Кабель комп'ютерный монолит Одескабель FTP КПВЭ-ВП cat.5E 4x2х0,51 мідь</t>
  </si>
  <si>
    <t>Розетка комп’ютерна подвійна Schneider Electric Asfora RJ45+RJ45 білий</t>
  </si>
  <si>
    <t>Обєм на одиницю виміру</t>
  </si>
  <si>
    <t>ВСЬОГО вартість робіт, грн.( без ПДВ)</t>
  </si>
  <si>
    <t>ВСЬОГО вартість матеріалів, грн.  (без ПДВ)</t>
  </si>
  <si>
    <t>ВСЬОГО ВАРТІСТЬ ІНШИХ РОБІТ грн.( без ПДВ):</t>
  </si>
  <si>
    <t>Ціна за одиницю виміру (без ПДВ), грн.</t>
  </si>
  <si>
    <t>Вартість всього (без ПДВ), грн.</t>
  </si>
  <si>
    <t>Ціна за одиницю виміру  (без ПДВ), грн.</t>
  </si>
  <si>
    <t>Вартість  всього (без ПДВ), грн.</t>
  </si>
  <si>
    <t>Кабель силовий моноліт ЗЗЦМ ВВГнгд 3х1,5 мідь</t>
  </si>
  <si>
    <t>Коробка для зовнішнього монтажу Schneider Electric ASFORA білий EPH6100121</t>
  </si>
  <si>
    <t>ВСЬОГО ВАРТІСТЬ МАТЕРІАЛІВ, грн. (без ПДВ):</t>
  </si>
  <si>
    <t>ВСЬОГО ВАРТІСТЬ РОБІТ, грн.( без ПДВ):</t>
  </si>
  <si>
    <t>Вартість доставлення матеріалів</t>
  </si>
  <si>
    <t xml:space="preserve"> ПДВ, ГРН.:</t>
  </si>
  <si>
    <t>ВСЬОГО ВАРТІСТЬ МАТЕРІАЛІВ Інших РОБІТ, грн. (без ПДВ):</t>
  </si>
  <si>
    <t>ВСЬОГО ПО Кошторису  без ПДВ, ГРН.:</t>
  </si>
  <si>
    <t>ВСЬОГО ПО Кошторису  з ПДВ, ГРН.:</t>
  </si>
  <si>
    <t>Мішок господарський 55х83 (40 г)</t>
  </si>
  <si>
    <t xml:space="preserve"> СТ 17/10 Глибокопроникаюча грунтовка</t>
  </si>
  <si>
    <t xml:space="preserve"> СТ 17/10 Глибокопроникаюча грунтовка </t>
  </si>
  <si>
    <t>Коробка установча Контакт блочна 109 поліпропілен</t>
  </si>
  <si>
    <t>Коробка розподільча E.NEXT 100x100x45 IP20 s027026</t>
  </si>
  <si>
    <t>Прокладання кабеля для колонок</t>
  </si>
  <si>
    <t>Монтаж та підлючення акустичної колонки</t>
  </si>
  <si>
    <t>колонка акустична</t>
  </si>
  <si>
    <t>Монтаж та підлючення підсилювача</t>
  </si>
  <si>
    <t>підсилювач</t>
  </si>
  <si>
    <t xml:space="preserve">Фарбування стін (за 2 рази + грунт) ral 3020 </t>
  </si>
  <si>
    <t>Саморіз по металу 3.5x25 мм 100 шт Expert Fix</t>
  </si>
  <si>
    <t>уп</t>
  </si>
  <si>
    <t>м2</t>
  </si>
  <si>
    <t>Склострічка самоклейка BauGut 50мм х 20м</t>
  </si>
  <si>
    <t>Фарбування стін (за 2 рази + грунт) ral 7047</t>
  </si>
  <si>
    <t>Ізострічка EMT 0,13x15 мм 10 м чорна ПВХ 12-0403 BK</t>
  </si>
  <si>
    <t>Стяжка для кабелю нейлоновий 3.6x370 (100 шт./уп.) білий</t>
  </si>
  <si>
    <t>Розетка із заземленням Schneider Electric Asfora 16 А 250 В без шторок білий</t>
  </si>
  <si>
    <t>Вимикач одноклавішний Schneider Electric Asfora самозажиммаючий 10 А 220В IP20 білий EPH0300121</t>
  </si>
  <si>
    <t>Труба гофрированная с протяжкой UP! (Underprice) ПВХ 20 мм / 50 м</t>
  </si>
  <si>
    <t>Кабель силовой монолит ЗЗЦМ ВВГнгд 3х2,5 медь</t>
  </si>
  <si>
    <t xml:space="preserve">Закриття плівкою </t>
  </si>
  <si>
    <t>Плитка Cersanit Henley  Grey 30x60</t>
  </si>
  <si>
    <t>Вимикач двоклавішний Schneider Electric Asfora самозажиммаючий 10 А 220В IP20 білий EPH0300122</t>
  </si>
  <si>
    <t>Кабель акустичний Одескабель Loudspeaker Cable Hi-Fi, 2х1,5 кв.мм</t>
  </si>
  <si>
    <t>Клей для плитки Ceresit СМ11</t>
  </si>
  <si>
    <t>Колодка клемна E.NEXT e.lc.pro.pl.3 з натискним важелем 5 шт. сірий</t>
  </si>
  <si>
    <t>Плівка поліетиленова будівельна рукав 1,5 м 100 мкм Чорний</t>
  </si>
  <si>
    <t xml:space="preserve">Підключення кабелю електроживлення від виведення (зі стелі) до столу відкритої викладки через колодку на 6 гнізд </t>
  </si>
  <si>
    <t xml:space="preserve">Підключення кабелю електроживлення від виведення (з підлоги) до столу відкритої викладки через колодку на 6 гнізд </t>
  </si>
  <si>
    <t>Обєми робіт та матеріалів носять рекомендаційний характер та можуть коррегуватися Виконавцем на підставі наданих креслень та ТЗ</t>
  </si>
  <si>
    <t>Матеріали вказані в дефектному акті можуть бути замінені Виконавцем на аналогічні за якістю та технічними характеристиками.</t>
  </si>
  <si>
    <t>за попереднім погодженням з Замовником</t>
  </si>
  <si>
    <t>Вивіз сміття (машина до 5 т)</t>
  </si>
  <si>
    <t>Укладання плитки с прирізкою (підготвка, грунтування, укладання,затирання швів)</t>
  </si>
  <si>
    <t>Кабель спиральный OLFLEX SPIRAL 400 P 3G1/1000</t>
  </si>
  <si>
    <t>LED світильник LightMaster LLT201, потужність 30Вт,  4000K</t>
  </si>
  <si>
    <t>Фарба інтер'єрна акрилова  RAL 7047 ( в акті розписати)</t>
  </si>
  <si>
    <t>Фарба інтер'єрна акрилова  RAL 3020 ( в акті розписати)</t>
  </si>
  <si>
    <t>Монтаж прожекторів</t>
  </si>
  <si>
    <t xml:space="preserve">Ceresit СТ 17/10 Глибокопроникаюча грунтовка </t>
  </si>
  <si>
    <t>Рамка 3 посту Schneider Electric Asfora горизонтальна, білий</t>
  </si>
  <si>
    <t>Шпаклівка Knauf НР FINISH 25 кг</t>
  </si>
  <si>
    <t>Монтаж світильних растрових 600х600 (аваріних від ДГ)</t>
  </si>
  <si>
    <t>Тросовий підвіс для шинопроводу LD 2002 150 см</t>
  </si>
  <si>
    <t>копм</t>
  </si>
  <si>
    <t>Стрічка самоклейка 48*300м*40мік</t>
  </si>
  <si>
    <t>Монтаж вогнегасника</t>
  </si>
  <si>
    <t>Вогнегасник ВП5 (матеріал замовника)</t>
  </si>
  <si>
    <t xml:space="preserve">Дюбель для гіпсокартону MOLLY 5x65 мм 4 шт. Expert Fix </t>
  </si>
  <si>
    <t xml:space="preserve">дефектний акт </t>
  </si>
  <si>
    <t>Монтаж шинопроводу</t>
  </si>
  <si>
    <t xml:space="preserve">Зєднувач лінійний, </t>
  </si>
  <si>
    <t xml:space="preserve">Шинопровід 1-фазний LightMaster CAB2000 200 см </t>
  </si>
  <si>
    <t>Закладання ПВХ труби в підлозі для комунікацій, з протяжкою</t>
  </si>
  <si>
    <t>м3</t>
  </si>
  <si>
    <t>пісок с доставкой</t>
  </si>
  <si>
    <t>улаштування диформаційного шву</t>
  </si>
  <si>
    <t>Саморез со сверлом по металу 3.5x9 мм 50 шт</t>
  </si>
  <si>
    <t>Дюбель ударний потай 6x60 мм 100 шт.</t>
  </si>
  <si>
    <t>Шпаклівка Knauf FUGENFULLER 25 кг</t>
  </si>
  <si>
    <t>Пергородка ГКЛ в два шари з обох боків</t>
  </si>
  <si>
    <t>Гіпсокартон вологостійкий Knauf 2500x1200х12,5 мм 3 кв. м</t>
  </si>
  <si>
    <t>Профіль PROFI M UW 100/3 м 0,6 мм</t>
  </si>
  <si>
    <t>Профіль BauGut ARMOSTEEL CW 100/50 3 м (0,6 мм)</t>
  </si>
  <si>
    <t>Клей гіпсовий монтажний Knauf Perlfix</t>
  </si>
  <si>
    <t>Фарбування дверей в комплекті</t>
  </si>
  <si>
    <t xml:space="preserve">Встановлення дерев'яних дверних блоків  </t>
  </si>
  <si>
    <t>Дверне полотно ОМіС Cortex глухе (гладке) ПГ 800 мм білий silk matt</t>
  </si>
  <si>
    <t>комл</t>
  </si>
  <si>
    <t>Лиштва прямокутна Cortex ПВХ (компл 2,5 шт.) ОМіС 8х70х2200 мм білий silk matt</t>
  </si>
  <si>
    <t>компл</t>
  </si>
  <si>
    <t>Монтаж ролет тканевих на вікна</t>
  </si>
  <si>
    <t>ролета тканева</t>
  </si>
  <si>
    <t xml:space="preserve">Монтаж ПВХ плінтуса на саморізи </t>
  </si>
  <si>
    <t>Плінтус ПВХ TIS 18х56х2500 мм</t>
  </si>
  <si>
    <t>мп</t>
  </si>
  <si>
    <t xml:space="preserve">Комплект з'єднувачів TIS </t>
  </si>
  <si>
    <t>комп</t>
  </si>
  <si>
    <t xml:space="preserve">Комплект куточків внутрішніх TIS </t>
  </si>
  <si>
    <t xml:space="preserve">Комплект куточків зовнішніх TIS </t>
  </si>
  <si>
    <t xml:space="preserve">Комплект заглушок TIS </t>
  </si>
  <si>
    <t>Роботи по заміру опору ізоляції електропроводки з наданням технічного звіту (2 екз.)</t>
  </si>
  <si>
    <t>Електротехнічний проект (виконавча документація) 2 екз.</t>
  </si>
  <si>
    <t>Встановлення лічильника води</t>
  </si>
  <si>
    <t>СКПВ Neptun Bugatti Base 220V 1/2 LIGHT</t>
  </si>
  <si>
    <t>Встановлення водонагрівача проточного з підключенням</t>
  </si>
  <si>
    <t>Труба PPR ASG HOT Fiber Glass PN20 20 мм</t>
  </si>
  <si>
    <t>Коліно FADO S.r.l 90° 20 ПП</t>
  </si>
  <si>
    <t>Трійник FADO S.r.l 20 ПП</t>
  </si>
  <si>
    <t>Кран PP-R SANTAN кульовий d20 мм</t>
  </si>
  <si>
    <t>Муфта FADO S.r.l 20x3/4 ПП</t>
  </si>
  <si>
    <t>Піна-клей TYTAN Professional універсальна 60 секунд</t>
  </si>
  <si>
    <t>Водонагрівач проточний</t>
  </si>
  <si>
    <t>Раковина KOLO SOLO 7115100U (50) біла</t>
  </si>
  <si>
    <t>П'єдестал KOLO SOLO 7700000U</t>
  </si>
  <si>
    <t>Встановлення підлогових конвекторів</t>
  </si>
  <si>
    <t>Конвектор внутрішньопідлоговий Polvax Ke 230.1750.90</t>
  </si>
  <si>
    <t>Влаштування пісчаної подушки та стяжки з армуванням</t>
  </si>
  <si>
    <t xml:space="preserve">Профіль деформаційного шва </t>
  </si>
  <si>
    <t>м/п</t>
  </si>
  <si>
    <t>гідроізоляція ( в акті розписати)</t>
  </si>
  <si>
    <t>Вкладення мінеральної вати в перегородку до 50 мм</t>
  </si>
  <si>
    <t>Дверна коробка ОМіС Cortex 2070х100 мм білий silk matt</t>
  </si>
  <si>
    <t>Комплект фурнітури циліндровий MVM A-2004 PZ SN/CP 62,5 мм матовий нікель/полірований хром без петель</t>
  </si>
  <si>
    <t>Петля для дверей накладна</t>
  </si>
  <si>
    <t>Фарба інтер'єрна акрилова   ( в акті розписати)</t>
  </si>
  <si>
    <t xml:space="preserve">комплектуючі для монтажа (в акті розписати) </t>
  </si>
  <si>
    <t>Встановлення системи контролю протікання води</t>
  </si>
  <si>
    <t>Встановлення раковини з підключенням води та монтажем сифона (в комплекті)</t>
  </si>
  <si>
    <t>Встановлення та підключення змішувача</t>
  </si>
  <si>
    <t>Сифон для умивальника Water House пластмасовий випуск, гнучка труба 40 * 50</t>
  </si>
  <si>
    <t>кронштейн ( в акті указати маркування )</t>
  </si>
  <si>
    <t>Встановлення та анкерування сейфа</t>
  </si>
  <si>
    <t>сейф</t>
  </si>
  <si>
    <t xml:space="preserve">анкер </t>
  </si>
  <si>
    <t>Колодка Makel з захистними шторками із заземленням 6 гн. білий N6310000</t>
  </si>
  <si>
    <t>Доставка меблів та обладнання (Бориспільский р-н с. Мартусівка Моїсеєва 72)</t>
  </si>
  <si>
    <t>послуга</t>
  </si>
  <si>
    <t>Минеральная вата Isover ЕКО 1х100х1200х8000 мм 100 мм 9,6 кв.м</t>
  </si>
  <si>
    <t>ПВХ труба д.75 мм</t>
  </si>
  <si>
    <t>улаштування закладної навколо отвору з протипожежними дверями, для влаштування банеру</t>
  </si>
  <si>
    <t>профільна труба 20*20*2</t>
  </si>
  <si>
    <t>к-т</t>
  </si>
  <si>
    <t>Дюбель ударний 6x100 мм 100 шт. Expert Fix</t>
  </si>
  <si>
    <t>СТ 17/10 Глибокопроникаюча грунтовка</t>
  </si>
  <si>
    <t>Фарбування застельового простору (і комунікацій) з грунтуванням</t>
  </si>
  <si>
    <t>Монтаж теплової завіси з регулятором</t>
  </si>
  <si>
    <t>Монтаж шафи СКС</t>
  </si>
  <si>
    <t>Комутаційна шафа</t>
  </si>
  <si>
    <t>19" Patch Panel</t>
  </si>
  <si>
    <t>Монтаж фільтра мережового 19"</t>
  </si>
  <si>
    <t>Блок 19" на 9 роз.</t>
  </si>
  <si>
    <t>Післябудівельне прибирання</t>
  </si>
  <si>
    <t>Миття скляних вітрин з обох боків з їх очищенням  (вартість моючих входить в вартість)</t>
  </si>
  <si>
    <t>Шпаклювання стін і перегородок  (2 разова шпаклівка  грунтовка і шліфування)</t>
  </si>
  <si>
    <t xml:space="preserve">Занос стільців </t>
  </si>
  <si>
    <t>Комплект стільців</t>
  </si>
  <si>
    <t>Монтаж кабельного лотку</t>
  </si>
  <si>
    <t>Лоток перфорований 100х50х3000 ДКС</t>
  </si>
  <si>
    <t>Трос оцинкованный 2 мм </t>
  </si>
  <si>
    <t>Монтаж розетки накладних розеток</t>
  </si>
  <si>
    <t>Монтаж лінійного світлодіодного світильника</t>
  </si>
  <si>
    <t xml:space="preserve">Шинопровід 1-фазний LightMaster CAB2000 100 см </t>
  </si>
  <si>
    <t>Розетка кабельна Lezard з кришкой (2Р+РЕ) 220В 16А</t>
  </si>
  <si>
    <t>Встановлення лічильника</t>
  </si>
  <si>
    <t>електролічильник GAMA 100</t>
  </si>
  <si>
    <t>штробління в стінах для прокладання проводки</t>
  </si>
  <si>
    <t>занос мебелі битової кімнати</t>
  </si>
  <si>
    <t>стіл парта</t>
  </si>
  <si>
    <t>шафа 600</t>
  </si>
  <si>
    <t xml:space="preserve">Підключення кабелю електроживлення через колодку на 6 гнізд </t>
  </si>
  <si>
    <t>Обробка дерев’яних конструкцій для підвищення класу вогнестійкості</t>
  </si>
  <si>
    <t>Змішувач-кран для раковини ( в акті розписати)</t>
  </si>
  <si>
    <t>комплект кріплень ( в акті розписати)</t>
  </si>
  <si>
    <t>Комплект кріплень ( в акті розписати)</t>
  </si>
  <si>
    <t>Найменування будови та її адреса :  Відкриття нової ТТ  за адресою: м.Київ, Кільцева дорога, 1 ТРЦ "Respublika Park"</t>
  </si>
  <si>
    <t>Теплова завіса з терморегулятором</t>
  </si>
  <si>
    <t>СТ17/10 Глибокопроникаюча грунтовка</t>
  </si>
  <si>
    <t>Фарба інтер'єрна акрилова (графіт) ( вакті розписати)</t>
  </si>
  <si>
    <t>фарба (в акті розписати)</t>
  </si>
  <si>
    <t>Шпаклювання відкосів (2 разова шпаклівка  грунтовка і шліфування)</t>
  </si>
  <si>
    <t>Фарбування відкосів (за 2 рази + грунт) ral 7047</t>
  </si>
  <si>
    <t>Монтаж відкосів з ГКЛ на елй</t>
  </si>
  <si>
    <t>Демонтаж радіаторів опалення</t>
  </si>
  <si>
    <t xml:space="preserve">Монтаж,підключення радіаторів опалення </t>
  </si>
  <si>
    <t xml:space="preserve">Монтаж фанкойлів (в акті розписати) </t>
  </si>
  <si>
    <t>Монтаж системи припливно витяжної вентиляції ( в акті розписати)</t>
  </si>
  <si>
    <t>Монтаж світильників на підвісах</t>
  </si>
  <si>
    <t>Світильник LED Videx 36W 5000K IP65 лінійний магістральний 1,2 м (VL-BNWL-36125)</t>
  </si>
  <si>
    <t>Світильник лінійний Videx магістральний 18W 5000K IP65 600 мм (VL-BNWL-18065)</t>
  </si>
  <si>
    <t xml:space="preserve">CAPELLA-48 світильник </t>
  </si>
  <si>
    <t>Влаштування каркаса під освітлення ,стелі типу Армстронг</t>
  </si>
  <si>
    <t>фанкойл  (в акті розписати) Witi cem 44 з комплектуючими</t>
  </si>
  <si>
    <t>ВЕНТС ВУТ 600 ПЭ ЕС</t>
  </si>
  <si>
    <t>Труба гофрована UP! (Underprice) 350H 16 мм / 50 м</t>
  </si>
  <si>
    <t>Модуль (накладка) M-Bus AT-MBUS-NE 03 для лічильників води Powogaz JS Master + / c + Ду 25-40</t>
  </si>
  <si>
    <t>Лічильник холодної води Powogaz JS-10 MASTER C + Ду 32</t>
  </si>
  <si>
    <t>Фільтр муфтовий д.15  FIV</t>
  </si>
  <si>
    <t>Клапан зворотний муфтовий латунний F.I.V. DN 15 (1/2")</t>
  </si>
  <si>
    <t>Кран кульовий муфтовий латунний в-з F.I.V. DN 15 (1/2")</t>
  </si>
  <si>
    <t xml:space="preserve">Муфта перехідна  Ekoplastic </t>
  </si>
  <si>
    <t>манометр ОБМ -100</t>
  </si>
  <si>
    <t>спускний кран д,15</t>
  </si>
  <si>
    <t>датчик тиску</t>
  </si>
  <si>
    <t>Мембранний редуктор тиску для холодної води 1" HERZ 2682</t>
  </si>
  <si>
    <t>Встановлення запорної арматури</t>
  </si>
  <si>
    <t>Труба оцинкована ⌀ 150 1250 мм для вентиляції </t>
  </si>
  <si>
    <t>Труба оцинкована ⌀ 200 1250 мм для вентиляції</t>
  </si>
  <si>
    <t>Повітропровід круглий ізольований/гнучкий d 152 мм 7,6 м</t>
  </si>
  <si>
    <t>Повітропровід круглий ізольований/гнучкий d 203 мм 7,6 м</t>
  </si>
  <si>
    <t>Шумоглушник Вентс СР 200/600</t>
  </si>
  <si>
    <t>Повітряна заслінка Вентс КРВ 200 з сервоприводом</t>
  </si>
  <si>
    <t>грати зовнішні 3070 1Н 600*300</t>
  </si>
  <si>
    <t>вентиляційний дифузор 200</t>
  </si>
  <si>
    <t>вентиляційний дифузор 250</t>
  </si>
  <si>
    <t>комплект підключення ( в акті розписати)</t>
  </si>
  <si>
    <t>термостат Siemens RAB 21 DC</t>
  </si>
  <si>
    <t>декоративні грати</t>
  </si>
  <si>
    <t>Сервопривід Siemens STA73 NC 24 V (кабель 1м)</t>
  </si>
  <si>
    <t>Труба Rehau Rautitan Flex 32х4,4 мм</t>
  </si>
  <si>
    <t>труба пвх д 20</t>
  </si>
  <si>
    <t>Клапан автоматический балансировочный AB-QM 20 Danfoss 1"</t>
  </si>
  <si>
    <t xml:space="preserve">Повітровідвідник автоматичний </t>
  </si>
  <si>
    <t xml:space="preserve">фільтр 25 </t>
  </si>
  <si>
    <t>кран кульовий д.25</t>
  </si>
  <si>
    <t>Ізоляція трубка K-FLEX 06x022-2 РЕ</t>
  </si>
  <si>
    <t>Ізоляційна ТРУБКА K-FLEX ST 9Х35 ММ</t>
  </si>
  <si>
    <t>комплект кріплення ( в акті розписати)</t>
  </si>
  <si>
    <t>термостат w908</t>
  </si>
  <si>
    <t>Фуга Ceresit CE 40 aguastatic 5 кг</t>
  </si>
  <si>
    <t>сітка 100х100х3</t>
  </si>
  <si>
    <t>розчин м150 з доставкой</t>
  </si>
  <si>
    <t>Гідроізоляція полімерцементна Vimatec Waterblock мішок 25 кг Сірий</t>
  </si>
  <si>
    <t xml:space="preserve">Гідроізоляція підлоги </t>
  </si>
  <si>
    <t>Профіль BauGut ARMOSTEEL CW 75/4 м 0,5 мм</t>
  </si>
  <si>
    <t>Профіль BauGut ARMOSTEEL UW 50/4 м 0,5 мм</t>
  </si>
  <si>
    <t>Саморез по металлу для гипсокартона 3,5x25 мм 1000 шт FS-3525 Koelner</t>
  </si>
  <si>
    <t xml:space="preserve">Дюбель швидкого монтажу ударний </t>
  </si>
  <si>
    <t>Монтаж фальшстіни з ГКЛ</t>
  </si>
  <si>
    <t>Анкер розпірний 10x100 мм EXPERT FIX</t>
  </si>
  <si>
    <t>Стрічка Steelfix ST1061 І 20х1,0 мм монтажна перфорована 25 м</t>
  </si>
  <si>
    <t>Шайба М8 50 цинк 100 шт</t>
  </si>
  <si>
    <t>Набір кріпильних елементів 60 шт. №6</t>
  </si>
  <si>
    <t xml:space="preserve">шпилька </t>
  </si>
  <si>
    <t xml:space="preserve">підвіс для світильників компл 2 шт </t>
  </si>
  <si>
    <t xml:space="preserve">Лінійний світлодіодний світильник трикутні  LSNK-80w </t>
  </si>
  <si>
    <t>Автоматичний вимикач PL7-B32/3,</t>
  </si>
  <si>
    <t>Автоматичний вимикач Schneider Electric Acti9 iC60N 3P 20A 6кА В</t>
  </si>
  <si>
    <t>Автоматичний вимикач Schneider Electric Acti9 iC60N 3P 20A 6кА C</t>
  </si>
  <si>
    <t xml:space="preserve">Автоматичний вимикач PL6 1P 16А C 6кА </t>
  </si>
  <si>
    <t>Автоматичний вимикач PL6-C10/1</t>
  </si>
  <si>
    <t xml:space="preserve">Автоматичний вимикач PL6-C6/1 </t>
  </si>
  <si>
    <t>Диф автомат Eaton (Moeller) PFL6-16/1N/B/003</t>
  </si>
  <si>
    <t xml:space="preserve">Контактор 25А 2НО 230В, Z-SCH230/1/25-20 </t>
  </si>
  <si>
    <t>ТАЙМЕР SHT-1/230V ПРОГРАМОВАНИЙ ЦИФРОВИЙ AC230V</t>
  </si>
  <si>
    <t>шина</t>
  </si>
  <si>
    <t>Перемикач введення резерву Hager I-0-II 2P 40 А (SFT240)</t>
  </si>
  <si>
    <t xml:space="preserve">профіль 40*20*3 </t>
  </si>
  <si>
    <t>Електроди зварювальні PlasmaTec Моноліт РЦ 3 мм 2,5 к</t>
  </si>
  <si>
    <t>Монтаж та збірка ЩР більше 24 місць</t>
  </si>
  <si>
    <t>Щиток розподільчий 36 місця  (указати маркування)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</si>
</sst>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419]General"/>
    <numFmt numFmtId="166" formatCode="#,##0.00_ ;[Red]\-#,##0.00\ "/>
  </numFmts>
  <fonts count="53">
    <font>
      <sz val="10"/>
      <name val="Arial"/>
      <charset val="134"/>
    </font>
    <font>
      <sz val="11"/>
      <color theme="1"/>
      <name val="Calibri"/>
      <family val="2"/>
      <charset val="204"/>
      <scheme val="minor"/>
    </font>
    <font>
      <sz val="10"/>
      <name val="Arial"/>
      <family val="2"/>
      <charset val="204"/>
    </font>
    <font>
      <sz val="11"/>
      <name val="Calibri"/>
      <family val="2"/>
      <charset val="204"/>
    </font>
    <font>
      <sz val="11"/>
      <color indexed="8"/>
      <name val="Calibri"/>
      <family val="2"/>
      <charset val="204"/>
    </font>
    <font>
      <b/>
      <sz val="10"/>
      <name val="Century Gothic"/>
      <family val="2"/>
      <charset val="204"/>
    </font>
    <font>
      <b/>
      <sz val="10"/>
      <color indexed="8"/>
      <name val="Century Gothic"/>
      <family val="2"/>
      <charset val="204"/>
    </font>
    <font>
      <b/>
      <sz val="12"/>
      <name val="Century Gothic"/>
      <family val="2"/>
      <charset val="204"/>
    </font>
    <font>
      <u/>
      <sz val="11"/>
      <color indexed="8"/>
      <name val="Calibri"/>
      <family val="2"/>
      <charset val="204"/>
    </font>
    <font>
      <sz val="11"/>
      <color indexed="8"/>
      <name val="Century Gothic"/>
      <family val="2"/>
      <charset val="204"/>
    </font>
    <font>
      <sz val="9"/>
      <name val="Century Gothic"/>
      <family val="2"/>
      <charset val="204"/>
    </font>
    <font>
      <sz val="10"/>
      <color indexed="8"/>
      <name val="Century Gothic"/>
      <family val="2"/>
      <charset val="204"/>
    </font>
    <font>
      <b/>
      <sz val="14"/>
      <name val="Century Gothic"/>
      <family val="2"/>
      <charset val="204"/>
    </font>
    <font>
      <sz val="14"/>
      <color indexed="8"/>
      <name val="Century Gothic"/>
      <family val="2"/>
      <charset val="204"/>
    </font>
    <font>
      <i/>
      <sz val="10"/>
      <name val="Century Gothic"/>
      <family val="2"/>
      <charset val="204"/>
    </font>
    <font>
      <sz val="10"/>
      <name val="Century Gothic"/>
      <family val="2"/>
      <charset val="204"/>
    </font>
    <font>
      <b/>
      <sz val="8"/>
      <color rgb="FF000000"/>
      <name val="Arial"/>
      <family val="2"/>
      <charset val="204"/>
    </font>
    <font>
      <i/>
      <sz val="11"/>
      <color rgb="FF7F7F7F"/>
      <name val="Calibri"/>
      <family val="2"/>
      <charset val="204"/>
      <scheme val="minor"/>
    </font>
    <font>
      <sz val="10"/>
      <name val="Arial Cyr"/>
      <charset val="204"/>
    </font>
    <font>
      <sz val="11"/>
      <name val="Calibri"/>
      <family val="2"/>
      <charset val="204"/>
    </font>
    <font>
      <b/>
      <sz val="13"/>
      <color indexed="56"/>
      <name val="Calibri"/>
      <family val="2"/>
      <charset val="204"/>
    </font>
    <font>
      <sz val="8"/>
      <color rgb="FF000000"/>
      <name val="Arial"/>
      <family val="2"/>
      <charset val="204"/>
    </font>
    <font>
      <sz val="12"/>
      <color rgb="FF000000"/>
      <name val="Arial"/>
      <family val="2"/>
      <charset val="204"/>
    </font>
    <font>
      <sz val="1"/>
      <color rgb="FF000000"/>
      <name val="Arial"/>
      <family val="2"/>
      <charset val="204"/>
    </font>
    <font>
      <sz val="10"/>
      <color rgb="FF000000"/>
      <name val="Arial"/>
      <family val="2"/>
      <charset val="204"/>
    </font>
    <font>
      <sz val="11"/>
      <color theme="1"/>
      <name val="Calibri"/>
      <family val="2"/>
      <charset val="204"/>
      <scheme val="minor"/>
    </font>
    <font>
      <b/>
      <sz val="10"/>
      <color rgb="FF000000"/>
      <name val="Arial"/>
      <family val="2"/>
      <charset val="204"/>
    </font>
    <font>
      <i/>
      <sz val="10"/>
      <color rgb="FF000000"/>
      <name val="Arial"/>
      <family val="2"/>
      <charset val="204"/>
    </font>
    <font>
      <b/>
      <i/>
      <sz val="10"/>
      <color rgb="FF000000"/>
      <name val="Arial"/>
      <family val="2"/>
      <charset val="204"/>
    </font>
    <font>
      <b/>
      <i/>
      <sz val="14"/>
      <color rgb="FFFF8000"/>
      <name val="Bookman Old Style"/>
      <family val="1"/>
      <charset val="204"/>
    </font>
    <font>
      <sz val="11"/>
      <color indexed="9"/>
      <name val="Calibri"/>
      <family val="2"/>
      <charset val="204"/>
    </font>
    <font>
      <sz val="10"/>
      <name val="Helv"/>
      <charset val="204"/>
    </font>
    <font>
      <sz val="11"/>
      <color indexed="8"/>
      <name val="Calibri"/>
      <family val="2"/>
      <charset val="204"/>
    </font>
    <font>
      <i/>
      <sz val="8"/>
      <color rgb="FFFF8000"/>
      <name val="Bookman Old Style"/>
      <family val="1"/>
      <charset val="204"/>
    </font>
    <font>
      <sz val="11"/>
      <color rgb="FF000000"/>
      <name val="Calibri"/>
      <family val="2"/>
      <charset val="204"/>
    </font>
    <font>
      <b/>
      <sz val="12"/>
      <color rgb="FF000000"/>
      <name val="Arial"/>
      <family val="2"/>
      <charset val="204"/>
    </font>
    <font>
      <sz val="10"/>
      <color rgb="FFCA6500"/>
      <name val="Arial"/>
      <family val="2"/>
      <charset val="204"/>
    </font>
    <font>
      <i/>
      <sz val="8"/>
      <color rgb="FF000000"/>
      <name val="Arial"/>
      <family val="2"/>
      <charset val="204"/>
    </font>
    <font>
      <u/>
      <sz val="10"/>
      <color theme="10"/>
      <name val="Arial Cyr"/>
      <charset val="204"/>
    </font>
    <font>
      <u/>
      <sz val="11"/>
      <color indexed="12"/>
      <name val="Calibri"/>
      <family val="2"/>
      <charset val="204"/>
    </font>
    <font>
      <b/>
      <sz val="11"/>
      <color indexed="8"/>
      <name val="Calibri"/>
      <family val="2"/>
      <charset val="204"/>
    </font>
    <font>
      <sz val="10"/>
      <name val="Arial"/>
      <family val="2"/>
      <charset val="204"/>
    </font>
    <font>
      <sz val="11"/>
      <color theme="1"/>
      <name val="Times New Roman"/>
      <family val="1"/>
      <charset val="204"/>
    </font>
    <font>
      <sz val="11"/>
      <color indexed="8"/>
      <name val="Calibri"/>
      <family val="2"/>
      <charset val="204"/>
    </font>
    <font>
      <b/>
      <sz val="11"/>
      <color theme="1"/>
      <name val="Times New Roman"/>
      <family val="1"/>
      <charset val="204"/>
    </font>
    <font>
      <sz val="10"/>
      <name val="Arial Cyr"/>
      <family val="2"/>
      <charset val="204"/>
    </font>
    <font>
      <sz val="11"/>
      <name val="Times New Roman"/>
      <family val="1"/>
      <charset val="204"/>
    </font>
    <font>
      <sz val="11"/>
      <color indexed="8"/>
      <name val="Times New Roman"/>
      <family val="1"/>
      <charset val="204"/>
    </font>
    <font>
      <b/>
      <u/>
      <sz val="11"/>
      <color theme="1"/>
      <name val="Times New Roman"/>
      <family val="1"/>
      <charset val="204"/>
    </font>
    <font>
      <sz val="10"/>
      <color rgb="FF000000"/>
      <name val="Calibri"/>
      <family val="2"/>
      <charset val="204"/>
    </font>
    <font>
      <sz val="10"/>
      <name val="Calibri"/>
      <family val="2"/>
      <charset val="204"/>
    </font>
    <font>
      <sz val="10"/>
      <color rgb="FF000000"/>
      <name val="Calibri"/>
      <scheme val="minor"/>
    </font>
    <font>
      <sz val="11"/>
      <name val="Times New Roman"/>
      <family val="1"/>
    </font>
  </fonts>
  <fills count="10">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indexed="43"/>
        <bgColor indexed="8"/>
      </patternFill>
    </fill>
    <fill>
      <patternFill patternType="solid">
        <fgColor indexed="50"/>
        <bgColor indexed="64"/>
      </patternFill>
    </fill>
    <fill>
      <patternFill patternType="solid">
        <fgColor indexed="50"/>
        <bgColor indexed="8"/>
      </patternFill>
    </fill>
    <fill>
      <patternFill patternType="solid">
        <fgColor indexed="29"/>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top style="medium">
        <color auto="1"/>
      </top>
      <bottom/>
      <diagonal/>
    </border>
    <border>
      <left style="medium">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thick">
        <color indexed="22"/>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75">
    <xf numFmtId="0" fontId="0" fillId="0" borderId="0"/>
    <xf numFmtId="0" fontId="18" fillId="0" borderId="0"/>
    <xf numFmtId="0" fontId="16" fillId="0" borderId="0">
      <alignment horizontal="center" vertical="center"/>
    </xf>
    <xf numFmtId="164" fontId="2" fillId="0" borderId="0" applyFont="0" applyFill="0" applyBorder="0" applyAlignment="0" applyProtection="0"/>
    <xf numFmtId="0" fontId="4" fillId="0" borderId="0"/>
    <xf numFmtId="0" fontId="27" fillId="0" borderId="0">
      <alignment horizontal="left" vertical="top"/>
    </xf>
    <xf numFmtId="0" fontId="25" fillId="0" borderId="0"/>
    <xf numFmtId="0" fontId="16" fillId="0" borderId="0">
      <alignment horizontal="center" vertical="center"/>
    </xf>
    <xf numFmtId="0" fontId="17" fillId="0" borderId="0" applyNumberFormat="0" applyFill="0" applyBorder="0" applyAlignment="0" applyProtection="0"/>
    <xf numFmtId="0" fontId="25" fillId="0" borderId="0"/>
    <xf numFmtId="0" fontId="3" fillId="0" borderId="0">
      <alignment vertical="center"/>
    </xf>
    <xf numFmtId="0" fontId="21" fillId="0" borderId="0">
      <alignment horizontal="left" vertical="top"/>
    </xf>
    <xf numFmtId="0" fontId="25" fillId="0" borderId="0"/>
    <xf numFmtId="0" fontId="35" fillId="0" borderId="0">
      <alignment horizontal="left" vertical="top"/>
    </xf>
    <xf numFmtId="0" fontId="21" fillId="0" borderId="0">
      <alignment horizontal="right" vertical="top"/>
    </xf>
    <xf numFmtId="0" fontId="4" fillId="0" borderId="0"/>
    <xf numFmtId="0" fontId="26" fillId="0" borderId="0">
      <alignment horizontal="left" vertical="top"/>
    </xf>
    <xf numFmtId="0" fontId="21" fillId="0" borderId="0">
      <alignment horizontal="center" vertical="top"/>
    </xf>
    <xf numFmtId="0" fontId="31" fillId="0" borderId="0"/>
    <xf numFmtId="0" fontId="4" fillId="0" borderId="0">
      <protection locked="0"/>
    </xf>
    <xf numFmtId="0" fontId="32" fillId="0" borderId="0"/>
    <xf numFmtId="0" fontId="36" fillId="0" borderId="0">
      <alignment horizontal="left" vertical="top"/>
    </xf>
    <xf numFmtId="0" fontId="30" fillId="8" borderId="0" applyNumberFormat="0" applyBorder="0" applyAlignment="0" applyProtection="0"/>
    <xf numFmtId="0" fontId="16" fillId="0" borderId="0">
      <alignment horizontal="center" vertical="center"/>
    </xf>
    <xf numFmtId="0" fontId="2" fillId="0" borderId="0"/>
    <xf numFmtId="165" fontId="34" fillId="0" borderId="0" applyBorder="0" applyProtection="0"/>
    <xf numFmtId="0" fontId="20" fillId="0" borderId="15" applyNumberFormat="0" applyFill="0" applyAlignment="0" applyProtection="0"/>
    <xf numFmtId="0" fontId="23" fillId="0" borderId="0">
      <alignment horizontal="left" vertical="top"/>
    </xf>
    <xf numFmtId="0" fontId="4" fillId="0" borderId="0"/>
    <xf numFmtId="0" fontId="25" fillId="0" borderId="0"/>
    <xf numFmtId="0" fontId="21" fillId="0" borderId="0">
      <alignment horizontal="center" vertical="top"/>
    </xf>
    <xf numFmtId="0" fontId="26" fillId="0" borderId="0">
      <alignment horizontal="left" vertical="top"/>
    </xf>
    <xf numFmtId="0" fontId="41" fillId="0" borderId="0"/>
    <xf numFmtId="0" fontId="26" fillId="0" borderId="0">
      <alignment horizontal="right" vertical="top"/>
    </xf>
    <xf numFmtId="0" fontId="24" fillId="0" borderId="0">
      <alignment horizontal="right" vertical="top"/>
    </xf>
    <xf numFmtId="0" fontId="37" fillId="0" borderId="0">
      <alignment horizontal="left" vertical="top"/>
    </xf>
    <xf numFmtId="0" fontId="33" fillId="0" borderId="0">
      <alignment horizontal="left" vertical="top"/>
    </xf>
    <xf numFmtId="0" fontId="22" fillId="0" borderId="0">
      <alignment horizontal="left" vertical="top"/>
    </xf>
    <xf numFmtId="0" fontId="24" fillId="0" borderId="0">
      <alignment horizontal="left" vertical="top"/>
    </xf>
    <xf numFmtId="0" fontId="22" fillId="0" borderId="0">
      <alignment horizontal="left" vertical="top"/>
    </xf>
    <xf numFmtId="0" fontId="29" fillId="0" borderId="0">
      <alignment horizontal="left" vertical="center"/>
    </xf>
    <xf numFmtId="0" fontId="24" fillId="0" borderId="0">
      <alignment horizontal="left" vertical="top"/>
    </xf>
    <xf numFmtId="0" fontId="28" fillId="0" borderId="0">
      <alignment horizontal="left" vertical="top"/>
    </xf>
    <xf numFmtId="0" fontId="24" fillId="0" borderId="0">
      <alignment horizontal="left" vertical="top"/>
    </xf>
    <xf numFmtId="0" fontId="24" fillId="0" borderId="0">
      <alignment horizontal="left" vertical="top"/>
    </xf>
    <xf numFmtId="0" fontId="24" fillId="0" borderId="0">
      <alignment horizontal="left" vertical="top"/>
    </xf>
    <xf numFmtId="0" fontId="38" fillId="0" borderId="0" applyNumberFormat="0" applyFill="0" applyBorder="0" applyAlignment="0" applyProtection="0"/>
    <xf numFmtId="0" fontId="25" fillId="0" borderId="1"/>
    <xf numFmtId="0" fontId="18" fillId="0" borderId="0"/>
    <xf numFmtId="0" fontId="25" fillId="0" borderId="0"/>
    <xf numFmtId="0" fontId="19" fillId="0" borderId="0">
      <alignment vertical="center"/>
    </xf>
    <xf numFmtId="0" fontId="25" fillId="0" borderId="0"/>
    <xf numFmtId="0" fontId="25" fillId="0" borderId="0"/>
    <xf numFmtId="0" fontId="25" fillId="0" borderId="0"/>
    <xf numFmtId="0" fontId="18" fillId="0" borderId="0"/>
    <xf numFmtId="0" fontId="31" fillId="0" borderId="0"/>
    <xf numFmtId="164" fontId="2" fillId="0" borderId="0" applyFont="0" applyFill="0" applyBorder="0" applyAlignment="0" applyProtection="0"/>
    <xf numFmtId="0" fontId="43" fillId="0" borderId="0">
      <protection locked="0"/>
    </xf>
    <xf numFmtId="0" fontId="43" fillId="0" borderId="0"/>
    <xf numFmtId="0" fontId="45" fillId="0" borderId="0"/>
    <xf numFmtId="0" fontId="51" fillId="0" borderId="0"/>
    <xf numFmtId="0" fontId="1" fillId="0" borderId="0"/>
    <xf numFmtId="0" fontId="1" fillId="0" borderId="0"/>
    <xf numFmtId="0" fontId="1" fillId="0" borderId="0"/>
    <xf numFmtId="0" fontId="4" fillId="0" borderId="0"/>
    <xf numFmtId="0" fontId="1" fillId="0" borderId="0"/>
    <xf numFmtId="0" fontId="2" fillId="0" borderId="0"/>
    <xf numFmtId="0" fontId="1" fillId="0" borderId="1"/>
    <xf numFmtId="0" fontId="1" fillId="0" borderId="0"/>
    <xf numFmtId="0" fontId="3" fillId="0" borderId="0">
      <alignment vertical="center"/>
    </xf>
    <xf numFmtId="0" fontId="1" fillId="0" borderId="0"/>
    <xf numFmtId="0" fontId="1" fillId="0" borderId="0"/>
    <xf numFmtId="0" fontId="1" fillId="0" borderId="0"/>
    <xf numFmtId="0" fontId="4" fillId="0" borderId="0">
      <protection locked="0"/>
    </xf>
    <xf numFmtId="0" fontId="4" fillId="0" borderId="0"/>
  </cellStyleXfs>
  <cellXfs count="280">
    <xf numFmtId="0" fontId="0" fillId="0" borderId="0" xfId="0"/>
    <xf numFmtId="0" fontId="4" fillId="0" borderId="0" xfId="4" applyFont="1" applyFill="1" applyBorder="1"/>
    <xf numFmtId="0" fontId="5" fillId="0" borderId="0" xfId="48" applyFont="1" applyFill="1" applyBorder="1" applyAlignment="1">
      <alignment horizontal="left" vertical="top"/>
    </xf>
    <xf numFmtId="0" fontId="6" fillId="0" borderId="0" xfId="4" applyFont="1" applyFill="1" applyBorder="1" applyAlignment="1">
      <alignment vertical="center" wrapText="1"/>
    </xf>
    <xf numFmtId="0" fontId="8" fillId="0" borderId="5" xfId="4" applyFont="1" applyFill="1" applyBorder="1" applyAlignment="1">
      <alignment horizontal="left" vertical="top"/>
    </xf>
    <xf numFmtId="0" fontId="4" fillId="0" borderId="5" xfId="4" applyFont="1" applyFill="1" applyBorder="1" applyAlignment="1">
      <alignment horizontal="left" vertical="center"/>
    </xf>
    <xf numFmtId="0" fontId="4" fillId="0" borderId="0" xfId="4" applyFont="1" applyFill="1" applyBorder="1" applyAlignment="1">
      <alignment horizontal="left" vertical="center"/>
    </xf>
    <xf numFmtId="0" fontId="4" fillId="0" borderId="5" xfId="4" applyFont="1" applyFill="1" applyBorder="1"/>
    <xf numFmtId="0" fontId="4" fillId="0" borderId="10" xfId="4" applyFont="1" applyFill="1" applyBorder="1" applyAlignment="1">
      <alignment horizontal="left" vertical="center"/>
    </xf>
    <xf numFmtId="0" fontId="4" fillId="0" borderId="10" xfId="4" applyFont="1" applyFill="1" applyBorder="1"/>
    <xf numFmtId="0" fontId="9" fillId="0" borderId="0" xfId="9" applyFont="1"/>
    <xf numFmtId="0" fontId="11" fillId="0" borderId="0" xfId="9" applyFont="1"/>
    <xf numFmtId="0" fontId="5" fillId="0" borderId="0" xfId="48" applyFont="1" applyFill="1" applyAlignment="1">
      <alignment horizontal="center" vertical="top" wrapText="1"/>
    </xf>
    <xf numFmtId="0" fontId="11" fillId="0" borderId="0" xfId="9" applyFont="1" applyAlignment="1">
      <alignment horizontal="center" vertical="top" wrapText="1"/>
    </xf>
    <xf numFmtId="0" fontId="11" fillId="0" borderId="0" xfId="9" applyFont="1" applyAlignment="1">
      <alignment wrapText="1"/>
    </xf>
    <xf numFmtId="0" fontId="9" fillId="0" borderId="1" xfId="9" applyFont="1" applyBorder="1"/>
    <xf numFmtId="0" fontId="6" fillId="0" borderId="1" xfId="9" applyFont="1" applyBorder="1" applyAlignment="1">
      <alignment horizontal="center" vertical="center"/>
    </xf>
    <xf numFmtId="0" fontId="11" fillId="0" borderId="13" xfId="9" applyFont="1" applyBorder="1"/>
    <xf numFmtId="0" fontId="11" fillId="0" borderId="0" xfId="9" applyFont="1" applyBorder="1"/>
    <xf numFmtId="0" fontId="11" fillId="0" borderId="0" xfId="9" applyFont="1" applyBorder="1" applyAlignment="1">
      <alignment horizontal="left" wrapText="1"/>
    </xf>
    <xf numFmtId="0" fontId="11" fillId="0" borderId="0" xfId="9" applyFont="1" applyBorder="1" applyAlignment="1">
      <alignment horizontal="left"/>
    </xf>
    <xf numFmtId="0" fontId="9" fillId="0" borderId="0" xfId="9" applyFont="1" applyBorder="1"/>
    <xf numFmtId="0" fontId="42" fillId="4" borderId="1" xfId="48" applyFont="1" applyFill="1" applyBorder="1" applyAlignment="1">
      <alignment horizontal="left" wrapText="1"/>
    </xf>
    <xf numFmtId="0" fontId="42" fillId="4" borderId="1" xfId="48" applyFont="1" applyFill="1" applyBorder="1" applyAlignment="1">
      <alignment horizontal="center" vertical="center" wrapText="1"/>
    </xf>
    <xf numFmtId="4" fontId="42" fillId="4" borderId="1" xfId="48" applyNumberFormat="1" applyFont="1" applyFill="1" applyBorder="1" applyAlignment="1">
      <alignment horizontal="center" vertical="center" wrapText="1"/>
    </xf>
    <xf numFmtId="4" fontId="42" fillId="4" borderId="1" xfId="48" applyNumberFormat="1" applyFont="1" applyFill="1" applyBorder="1" applyAlignment="1">
      <alignment horizontal="center" vertical="center"/>
    </xf>
    <xf numFmtId="49" fontId="42" fillId="4" borderId="1" xfId="48" applyNumberFormat="1" applyFont="1" applyFill="1" applyBorder="1" applyAlignment="1" applyProtection="1">
      <alignment horizontal="left" wrapText="1"/>
      <protection locked="0"/>
    </xf>
    <xf numFmtId="49" fontId="42" fillId="4" borderId="1" xfId="48" applyNumberFormat="1" applyFont="1" applyFill="1" applyBorder="1" applyAlignment="1" applyProtection="1">
      <alignment horizontal="center" vertical="center" wrapText="1"/>
      <protection locked="0"/>
    </xf>
    <xf numFmtId="0" fontId="44" fillId="9" borderId="1" xfId="19" applyFont="1" applyFill="1" applyBorder="1" applyAlignment="1" applyProtection="1">
      <alignment horizontal="left" wrapText="1"/>
    </xf>
    <xf numFmtId="0" fontId="44" fillId="9" borderId="1" xfId="28" applyFont="1" applyFill="1" applyBorder="1" applyAlignment="1" applyProtection="1">
      <alignment horizontal="center" vertical="center" wrapText="1"/>
    </xf>
    <xf numFmtId="4" fontId="44" fillId="9" borderId="1" xfId="48" applyNumberFormat="1" applyFont="1" applyFill="1" applyBorder="1" applyAlignment="1">
      <alignment horizontal="center" vertical="center" wrapText="1"/>
    </xf>
    <xf numFmtId="0" fontId="44" fillId="9" borderId="1" xfId="19" applyFont="1" applyFill="1" applyBorder="1" applyAlignment="1" applyProtection="1">
      <alignment horizontal="left" vertical="center" wrapText="1"/>
    </xf>
    <xf numFmtId="49" fontId="44" fillId="9" borderId="1" xfId="48" applyNumberFormat="1" applyFont="1" applyFill="1" applyBorder="1" applyAlignment="1" applyProtection="1">
      <alignment horizontal="center" vertical="center" wrapText="1"/>
      <protection locked="0"/>
    </xf>
    <xf numFmtId="4" fontId="44" fillId="9" borderId="1" xfId="48" applyNumberFormat="1" applyFont="1" applyFill="1" applyBorder="1" applyAlignment="1">
      <alignment horizontal="center" vertical="center"/>
    </xf>
    <xf numFmtId="0" fontId="44" fillId="9" borderId="1" xfId="48" applyFont="1" applyFill="1" applyBorder="1" applyAlignment="1">
      <alignment horizontal="left" wrapText="1"/>
    </xf>
    <xf numFmtId="0" fontId="42" fillId="0" borderId="0" xfId="0" applyFont="1"/>
    <xf numFmtId="0" fontId="44" fillId="3" borderId="1" xfId="48" applyFont="1" applyFill="1" applyBorder="1" applyAlignment="1">
      <alignment horizontal="center" wrapText="1"/>
    </xf>
    <xf numFmtId="0" fontId="44" fillId="3" borderId="1" xfId="48" applyFont="1" applyFill="1" applyBorder="1" applyAlignment="1">
      <alignment horizontal="left"/>
    </xf>
    <xf numFmtId="0" fontId="44" fillId="3" borderId="1" xfId="48" applyFont="1" applyFill="1" applyBorder="1" applyAlignment="1">
      <alignment horizontal="left" wrapText="1"/>
    </xf>
    <xf numFmtId="4" fontId="44" fillId="3" borderId="1" xfId="48" applyNumberFormat="1" applyFont="1" applyFill="1" applyBorder="1" applyAlignment="1">
      <alignment horizontal="left" wrapText="1"/>
    </xf>
    <xf numFmtId="4" fontId="44" fillId="3" borderId="1" xfId="48" applyNumberFormat="1" applyFont="1" applyFill="1" applyBorder="1" applyAlignment="1">
      <alignment horizontal="center" wrapText="1"/>
    </xf>
    <xf numFmtId="0" fontId="42" fillId="0" borderId="0" xfId="0" applyFont="1" applyFill="1"/>
    <xf numFmtId="0" fontId="42" fillId="4" borderId="0" xfId="0" applyFont="1" applyFill="1"/>
    <xf numFmtId="0" fontId="42" fillId="4" borderId="1" xfId="0" applyFont="1" applyFill="1" applyBorder="1" applyAlignment="1">
      <alignment horizontal="left" vertical="top"/>
    </xf>
    <xf numFmtId="0" fontId="42" fillId="2" borderId="0" xfId="59" applyFont="1" applyFill="1" applyAlignment="1">
      <alignment horizontal="left" vertical="top"/>
    </xf>
    <xf numFmtId="4" fontId="42" fillId="0" borderId="0" xfId="0" applyNumberFormat="1" applyFont="1"/>
    <xf numFmtId="0" fontId="42" fillId="0" borderId="0" xfId="0" applyFont="1" applyAlignment="1">
      <alignment horizontal="center" vertical="center"/>
    </xf>
    <xf numFmtId="0" fontId="42" fillId="0" borderId="0" xfId="0" applyFont="1" applyAlignment="1">
      <alignment horizontal="center"/>
    </xf>
    <xf numFmtId="0" fontId="46" fillId="4" borderId="0" xfId="0" applyFont="1" applyFill="1"/>
    <xf numFmtId="0" fontId="46" fillId="0" borderId="0" xfId="0" applyFont="1"/>
    <xf numFmtId="0" fontId="46" fillId="0" borderId="0" xfId="0" applyFont="1" applyFill="1"/>
    <xf numFmtId="166" fontId="44" fillId="4" borderId="0" xfId="0" applyNumberFormat="1" applyFont="1" applyFill="1" applyAlignment="1">
      <alignment horizontal="center" vertical="center" wrapText="1"/>
    </xf>
    <xf numFmtId="0" fontId="42" fillId="0" borderId="1" xfId="0" applyFont="1" applyFill="1" applyBorder="1" applyAlignment="1">
      <alignment horizontal="left"/>
    </xf>
    <xf numFmtId="0" fontId="42" fillId="0" borderId="1" xfId="0" applyFont="1" applyBorder="1" applyAlignment="1">
      <alignment horizontal="center" vertical="center"/>
    </xf>
    <xf numFmtId="0" fontId="42" fillId="0" borderId="1" xfId="0" applyFont="1" applyBorder="1" applyAlignment="1">
      <alignment horizontal="left"/>
    </xf>
    <xf numFmtId="0" fontId="42" fillId="0" borderId="1" xfId="0" applyFont="1" applyBorder="1" applyAlignment="1">
      <alignment horizontal="center"/>
    </xf>
    <xf numFmtId="4" fontId="42" fillId="2" borderId="1" xfId="48" applyNumberFormat="1" applyFont="1" applyFill="1" applyBorder="1" applyAlignment="1">
      <alignment horizontal="center" vertical="center"/>
    </xf>
    <xf numFmtId="0" fontId="44" fillId="2" borderId="1" xfId="48" applyFont="1" applyFill="1" applyBorder="1" applyAlignment="1">
      <alignment horizontal="left" wrapText="1"/>
    </xf>
    <xf numFmtId="0" fontId="44" fillId="2" borderId="1" xfId="48" applyFont="1" applyFill="1" applyBorder="1" applyAlignment="1">
      <alignment horizontal="center" vertical="center" wrapText="1"/>
    </xf>
    <xf numFmtId="166" fontId="42" fillId="2" borderId="1" xfId="48" applyNumberFormat="1" applyFont="1" applyFill="1" applyBorder="1" applyAlignment="1">
      <alignment horizontal="center" vertical="center"/>
    </xf>
    <xf numFmtId="166" fontId="44" fillId="2" borderId="1" xfId="48" applyNumberFormat="1" applyFont="1" applyFill="1" applyBorder="1" applyAlignment="1">
      <alignment horizontal="center" vertical="center"/>
    </xf>
    <xf numFmtId="4" fontId="42" fillId="2" borderId="1" xfId="48" applyNumberFormat="1" applyFont="1" applyFill="1" applyBorder="1" applyAlignment="1">
      <alignment horizontal="left" wrapText="1"/>
    </xf>
    <xf numFmtId="4" fontId="42" fillId="2" borderId="1" xfId="48" applyNumberFormat="1" applyFont="1" applyFill="1" applyBorder="1" applyAlignment="1">
      <alignment horizontal="center" wrapText="1"/>
    </xf>
    <xf numFmtId="4" fontId="44" fillId="2" borderId="1" xfId="48" applyNumberFormat="1" applyFont="1" applyFill="1" applyBorder="1" applyAlignment="1">
      <alignment horizontal="center" vertical="center"/>
    </xf>
    <xf numFmtId="0" fontId="44" fillId="2" borderId="1" xfId="28" applyFont="1" applyFill="1" applyBorder="1" applyAlignment="1">
      <alignment horizontal="left" wrapText="1"/>
    </xf>
    <xf numFmtId="10" fontId="44" fillId="2" borderId="1" xfId="48" applyNumberFormat="1" applyFont="1" applyFill="1" applyBorder="1" applyAlignment="1">
      <alignment horizontal="center" vertical="center" wrapText="1"/>
    </xf>
    <xf numFmtId="9" fontId="44" fillId="2" borderId="1" xfId="48" applyNumberFormat="1" applyFont="1" applyFill="1" applyBorder="1" applyAlignment="1">
      <alignment horizontal="center" vertical="center" wrapText="1"/>
    </xf>
    <xf numFmtId="4" fontId="42" fillId="2" borderId="1" xfId="48" applyNumberFormat="1" applyFont="1" applyFill="1" applyBorder="1" applyAlignment="1">
      <alignment horizontal="left"/>
    </xf>
    <xf numFmtId="4" fontId="42" fillId="2" borderId="1" xfId="48" applyNumberFormat="1" applyFont="1" applyFill="1" applyBorder="1" applyAlignment="1">
      <alignment horizontal="center"/>
    </xf>
    <xf numFmtId="0" fontId="44" fillId="2" borderId="1" xfId="48" applyFont="1" applyFill="1" applyBorder="1" applyAlignment="1">
      <alignment horizontal="left"/>
    </xf>
    <xf numFmtId="0" fontId="42" fillId="2" borderId="1" xfId="48" applyFont="1" applyFill="1" applyBorder="1" applyAlignment="1">
      <alignment horizontal="center" vertical="center"/>
    </xf>
    <xf numFmtId="0" fontId="42" fillId="2" borderId="1" xfId="48" applyFont="1" applyFill="1" applyBorder="1" applyAlignment="1">
      <alignment horizontal="left"/>
    </xf>
    <xf numFmtId="0" fontId="42" fillId="2" borderId="1" xfId="48" applyFont="1" applyFill="1" applyBorder="1" applyAlignment="1">
      <alignment horizontal="center"/>
    </xf>
    <xf numFmtId="0" fontId="42" fillId="0" borderId="0" xfId="48" applyFont="1" applyAlignment="1">
      <alignment horizontal="left" vertical="top"/>
    </xf>
    <xf numFmtId="0" fontId="42" fillId="0" borderId="0" xfId="48" applyFont="1" applyAlignment="1">
      <alignment horizontal="center" vertical="top"/>
    </xf>
    <xf numFmtId="0" fontId="42" fillId="0" borderId="0" xfId="48" applyFont="1" applyAlignment="1">
      <alignment vertical="top"/>
    </xf>
    <xf numFmtId="166" fontId="42" fillId="0" borderId="0" xfId="48" applyNumberFormat="1" applyFont="1" applyAlignment="1">
      <alignment horizontal="center" vertical="center"/>
    </xf>
    <xf numFmtId="0" fontId="44" fillId="4" borderId="1" xfId="48" applyFont="1" applyFill="1" applyBorder="1" applyAlignment="1">
      <alignment horizontal="center" wrapText="1"/>
    </xf>
    <xf numFmtId="166" fontId="42" fillId="0" borderId="1" xfId="48" applyNumberFormat="1" applyFont="1" applyFill="1" applyBorder="1" applyAlignment="1">
      <alignment horizontal="center" vertical="center" wrapText="1"/>
    </xf>
    <xf numFmtId="0" fontId="42" fillId="4" borderId="1" xfId="0" applyFont="1" applyFill="1" applyBorder="1" applyAlignment="1">
      <alignment horizontal="center" vertical="top"/>
    </xf>
    <xf numFmtId="0" fontId="42" fillId="4" borderId="1" xfId="8" applyFont="1" applyFill="1" applyBorder="1" applyAlignment="1">
      <alignment horizontal="center" vertical="center" wrapText="1"/>
    </xf>
    <xf numFmtId="166" fontId="42" fillId="4" borderId="1" xfId="48" applyNumberFormat="1" applyFont="1" applyFill="1" applyBorder="1" applyAlignment="1">
      <alignment horizontal="center" vertical="center" wrapText="1"/>
    </xf>
    <xf numFmtId="0" fontId="44" fillId="4" borderId="1" xfId="48" applyFont="1" applyFill="1" applyBorder="1" applyAlignment="1">
      <alignment horizontal="left" wrapText="1"/>
    </xf>
    <xf numFmtId="166" fontId="42" fillId="4" borderId="1" xfId="0" applyNumberFormat="1" applyFont="1" applyFill="1" applyBorder="1" applyAlignment="1">
      <alignment horizontal="center" vertical="center"/>
    </xf>
    <xf numFmtId="0" fontId="42" fillId="0" borderId="1" xfId="48" applyFont="1" applyFill="1" applyBorder="1" applyAlignment="1">
      <alignment horizontal="left" wrapText="1"/>
    </xf>
    <xf numFmtId="166" fontId="42" fillId="4" borderId="1" xfId="48" applyNumberFormat="1" applyFont="1" applyFill="1" applyBorder="1" applyAlignment="1">
      <alignment horizontal="center" vertical="center"/>
    </xf>
    <xf numFmtId="166" fontId="42" fillId="4" borderId="1" xfId="0" applyNumberFormat="1" applyFont="1" applyFill="1" applyBorder="1" applyAlignment="1">
      <alignment horizontal="left" vertical="center" wrapText="1"/>
    </xf>
    <xf numFmtId="49" fontId="42" fillId="4" borderId="1" xfId="48" applyNumberFormat="1" applyFont="1" applyFill="1" applyBorder="1" applyAlignment="1" applyProtection="1">
      <alignment horizontal="left" vertical="center" wrapText="1"/>
      <protection locked="0"/>
    </xf>
    <xf numFmtId="0" fontId="42" fillId="4" borderId="1" xfId="0" applyFont="1" applyFill="1" applyBorder="1" applyAlignment="1">
      <alignment vertical="center" wrapText="1"/>
    </xf>
    <xf numFmtId="0" fontId="42" fillId="4" borderId="1" xfId="0" applyFont="1" applyFill="1" applyBorder="1" applyAlignment="1">
      <alignment horizontal="center" vertical="center"/>
    </xf>
    <xf numFmtId="0" fontId="42" fillId="4" borderId="1" xfId="28" applyFont="1" applyFill="1" applyBorder="1" applyAlignment="1" applyProtection="1">
      <alignment horizontal="center" vertical="center" wrapText="1"/>
    </xf>
    <xf numFmtId="0" fontId="42" fillId="4" borderId="0" xfId="48" applyFont="1" applyFill="1" applyBorder="1" applyAlignment="1">
      <alignment horizontal="left" wrapText="1"/>
    </xf>
    <xf numFmtId="0" fontId="42" fillId="4" borderId="1" xfId="48" applyFont="1" applyFill="1" applyBorder="1" applyAlignment="1">
      <alignment horizontal="left" vertical="center" wrapText="1"/>
    </xf>
    <xf numFmtId="166" fontId="42" fillId="4" borderId="1" xfId="0" applyNumberFormat="1" applyFont="1" applyFill="1" applyBorder="1" applyAlignment="1">
      <alignment horizontal="left" vertical="center"/>
    </xf>
    <xf numFmtId="0" fontId="42" fillId="4" borderId="1" xfId="0" applyFont="1" applyFill="1" applyBorder="1" applyAlignment="1">
      <alignment horizontal="left" vertical="center" wrapText="1"/>
    </xf>
    <xf numFmtId="0" fontId="46" fillId="0" borderId="0" xfId="0" applyFont="1" applyFill="1" applyAlignment="1">
      <alignment horizontal="left" vertical="center"/>
    </xf>
    <xf numFmtId="0" fontId="42" fillId="4" borderId="1" xfId="0" applyFont="1" applyFill="1" applyBorder="1" applyAlignment="1">
      <alignment vertical="center"/>
    </xf>
    <xf numFmtId="0" fontId="42" fillId="0" borderId="1" xfId="48" applyFont="1" applyFill="1" applyBorder="1" applyAlignment="1">
      <alignment horizontal="center" vertical="center" wrapText="1"/>
    </xf>
    <xf numFmtId="0" fontId="42" fillId="4" borderId="1" xfId="0" applyFont="1" applyFill="1" applyBorder="1" applyAlignment="1">
      <alignment wrapText="1"/>
    </xf>
    <xf numFmtId="0" fontId="42" fillId="4" borderId="16" xfId="48" applyFont="1" applyFill="1" applyBorder="1" applyAlignment="1">
      <alignment horizontal="center" vertical="center" wrapText="1"/>
    </xf>
    <xf numFmtId="0" fontId="42" fillId="0" borderId="1" xfId="48" applyFont="1" applyFill="1" applyBorder="1" applyAlignment="1">
      <alignment horizontal="left" vertical="center" wrapText="1"/>
    </xf>
    <xf numFmtId="166" fontId="47" fillId="4" borderId="1" xfId="48" applyNumberFormat="1" applyFont="1" applyFill="1" applyBorder="1" applyAlignment="1">
      <alignment horizontal="center" vertical="center" wrapText="1"/>
    </xf>
    <xf numFmtId="166" fontId="46" fillId="4" borderId="1" xfId="48" applyNumberFormat="1" applyFont="1" applyFill="1" applyBorder="1" applyAlignment="1">
      <alignment horizontal="center" vertical="center" wrapText="1"/>
    </xf>
    <xf numFmtId="0" fontId="42" fillId="0" borderId="0" xfId="0" applyFont="1" applyFill="1" applyAlignment="1">
      <alignment horizontal="left" vertical="center"/>
    </xf>
    <xf numFmtId="0" fontId="42" fillId="4" borderId="1" xfId="58" applyFont="1" applyFill="1" applyBorder="1" applyAlignment="1" applyProtection="1">
      <alignment horizontal="center" vertical="center" wrapText="1"/>
    </xf>
    <xf numFmtId="9" fontId="42" fillId="4" borderId="1" xfId="48" applyNumberFormat="1" applyFont="1" applyFill="1" applyBorder="1" applyAlignment="1">
      <alignment horizontal="center" vertical="center" wrapText="1"/>
    </xf>
    <xf numFmtId="0" fontId="48" fillId="2" borderId="0" xfId="48" applyFont="1" applyFill="1" applyBorder="1" applyAlignment="1">
      <alignment horizontal="left"/>
    </xf>
    <xf numFmtId="0" fontId="48" fillId="0" borderId="0" xfId="48" applyFont="1" applyFill="1" applyBorder="1" applyAlignment="1">
      <alignment horizontal="left" vertical="top" wrapText="1"/>
    </xf>
    <xf numFmtId="0" fontId="46" fillId="4" borderId="1" xfId="0" applyFont="1" applyFill="1" applyBorder="1" applyAlignment="1">
      <alignment vertical="center" wrapText="1"/>
    </xf>
    <xf numFmtId="0" fontId="44" fillId="9" borderId="14" xfId="48" applyFont="1" applyFill="1" applyBorder="1" applyAlignment="1">
      <alignment horizontal="left" wrapText="1"/>
    </xf>
    <xf numFmtId="0" fontId="46" fillId="4" borderId="0" xfId="0" applyFont="1" applyFill="1" applyAlignment="1">
      <alignment horizontal="left" vertical="center"/>
    </xf>
    <xf numFmtId="0" fontId="46" fillId="0" borderId="1" xfId="8" applyFont="1" applyFill="1" applyBorder="1" applyAlignment="1">
      <alignment horizontal="center" vertical="center" wrapText="1"/>
    </xf>
    <xf numFmtId="4" fontId="46" fillId="4" borderId="1" xfId="48" applyNumberFormat="1" applyFont="1" applyFill="1" applyBorder="1" applyAlignment="1">
      <alignment horizontal="center" vertical="center" wrapText="1"/>
    </xf>
    <xf numFmtId="0" fontId="42" fillId="0" borderId="0" xfId="0" applyFont="1" applyFill="1" applyBorder="1" applyAlignment="1">
      <alignment horizontal="left"/>
    </xf>
    <xf numFmtId="49" fontId="46" fillId="0" borderId="1" xfId="48" applyNumberFormat="1" applyFont="1" applyFill="1" applyBorder="1" applyAlignment="1" applyProtection="1">
      <alignment horizontal="left" vertical="center" wrapText="1"/>
      <protection locked="0"/>
    </xf>
    <xf numFmtId="166" fontId="42" fillId="0" borderId="1" xfId="0" applyNumberFormat="1" applyFont="1" applyFill="1" applyBorder="1" applyAlignment="1">
      <alignment horizontal="left" vertical="center" wrapText="1"/>
    </xf>
    <xf numFmtId="0" fontId="46" fillId="0" borderId="1" xfId="48" applyFont="1" applyFill="1" applyBorder="1" applyAlignment="1">
      <alignment horizontal="left" vertical="center"/>
    </xf>
    <xf numFmtId="0" fontId="46" fillId="0" borderId="1" xfId="48" applyFont="1" applyFill="1" applyBorder="1" applyAlignment="1">
      <alignment horizontal="center" vertical="center"/>
    </xf>
    <xf numFmtId="49" fontId="46" fillId="0" borderId="1" xfId="48" applyNumberFormat="1" applyFont="1" applyFill="1" applyBorder="1" applyAlignment="1" applyProtection="1">
      <alignment horizontal="center" vertical="center" wrapText="1"/>
      <protection locked="0"/>
    </xf>
    <xf numFmtId="166" fontId="46" fillId="4" borderId="1" xfId="0" applyNumberFormat="1" applyFont="1" applyFill="1" applyBorder="1" applyAlignment="1">
      <alignment horizontal="center" vertical="center"/>
    </xf>
    <xf numFmtId="0" fontId="46" fillId="4" borderId="1" xfId="0" applyFont="1" applyFill="1" applyBorder="1"/>
    <xf numFmtId="0" fontId="46" fillId="4" borderId="1" xfId="8" applyFont="1" applyFill="1" applyBorder="1" applyAlignment="1">
      <alignment horizontal="center" vertical="center" wrapText="1"/>
    </xf>
    <xf numFmtId="0" fontId="42" fillId="4" borderId="16" xfId="28" applyFont="1" applyFill="1" applyBorder="1" applyAlignment="1" applyProtection="1">
      <alignment horizontal="center" vertical="center" wrapText="1"/>
    </xf>
    <xf numFmtId="49" fontId="42" fillId="4" borderId="16" xfId="48" applyNumberFormat="1" applyFont="1" applyFill="1" applyBorder="1" applyAlignment="1" applyProtection="1">
      <alignment horizontal="left" vertical="center" wrapText="1"/>
      <protection locked="0"/>
    </xf>
    <xf numFmtId="49" fontId="42" fillId="4" borderId="16" xfId="48" applyNumberFormat="1" applyFont="1" applyFill="1" applyBorder="1" applyAlignment="1" applyProtection="1">
      <alignment horizontal="center" vertical="center" wrapText="1"/>
      <protection locked="0"/>
    </xf>
    <xf numFmtId="0" fontId="46" fillId="4" borderId="1" xfId="0" applyFont="1" applyFill="1" applyBorder="1" applyAlignment="1">
      <alignment horizontal="left" vertical="center"/>
    </xf>
    <xf numFmtId="0" fontId="42" fillId="4" borderId="1" xfId="48" applyFont="1" applyFill="1" applyBorder="1" applyAlignment="1">
      <alignment horizontal="center" wrapText="1"/>
    </xf>
    <xf numFmtId="0" fontId="42" fillId="0" borderId="0" xfId="0" applyFont="1" applyFill="1" applyBorder="1"/>
    <xf numFmtId="0" fontId="42" fillId="0" borderId="0" xfId="0" applyFont="1" applyBorder="1" applyAlignment="1">
      <alignment horizontal="center" vertical="center"/>
    </xf>
    <xf numFmtId="4" fontId="42" fillId="0" borderId="1" xfId="48" applyNumberFormat="1" applyFont="1" applyFill="1" applyBorder="1" applyAlignment="1">
      <alignment horizontal="center" vertical="center" wrapText="1"/>
    </xf>
    <xf numFmtId="0" fontId="46" fillId="0" borderId="1" xfId="8" applyFont="1" applyFill="1" applyBorder="1" applyAlignment="1">
      <alignment horizontal="left" vertical="center" wrapText="1"/>
    </xf>
    <xf numFmtId="0" fontId="46" fillId="0" borderId="1" xfId="0" applyFont="1" applyBorder="1" applyAlignment="1">
      <alignment horizontal="left" vertical="center"/>
    </xf>
    <xf numFmtId="0" fontId="46" fillId="0" borderId="1" xfId="0" applyFont="1" applyBorder="1" applyAlignment="1">
      <alignment horizontal="left" vertical="center" wrapText="1"/>
    </xf>
    <xf numFmtId="0" fontId="46" fillId="0" borderId="1" xfId="0" applyFont="1" applyBorder="1" applyAlignment="1">
      <alignment horizontal="center" vertical="center"/>
    </xf>
    <xf numFmtId="166" fontId="42" fillId="0" borderId="1" xfId="48" applyNumberFormat="1" applyFont="1" applyBorder="1" applyAlignment="1">
      <alignment horizontal="center" vertical="center" wrapText="1"/>
    </xf>
    <xf numFmtId="0" fontId="42" fillId="0" borderId="1" xfId="48" applyFont="1" applyBorder="1" applyAlignment="1">
      <alignment horizontal="center" vertical="center" wrapText="1"/>
    </xf>
    <xf numFmtId="49" fontId="46" fillId="0" borderId="1" xfId="48" applyNumberFormat="1" applyFont="1" applyBorder="1" applyAlignment="1" applyProtection="1">
      <alignment horizontal="center" vertical="center" wrapText="1"/>
      <protection locked="0"/>
    </xf>
    <xf numFmtId="0" fontId="42" fillId="0" borderId="1" xfId="0" applyFont="1" applyFill="1" applyBorder="1" applyAlignment="1">
      <alignment horizontal="center" vertical="center"/>
    </xf>
    <xf numFmtId="0" fontId="46" fillId="4" borderId="1" xfId="0" applyFont="1" applyFill="1" applyBorder="1" applyAlignment="1">
      <alignment horizontal="left" vertical="center" wrapText="1"/>
    </xf>
    <xf numFmtId="49" fontId="42" fillId="4" borderId="1" xfId="48" applyNumberFormat="1" applyFont="1" applyFill="1" applyBorder="1" applyAlignment="1" applyProtection="1">
      <alignment horizontal="left" vertical="top" wrapText="1"/>
      <protection locked="0"/>
    </xf>
    <xf numFmtId="49" fontId="46" fillId="4" borderId="1" xfId="48" applyNumberFormat="1" applyFont="1" applyFill="1" applyBorder="1" applyAlignment="1" applyProtection="1">
      <alignment horizontal="left" vertical="center" wrapText="1"/>
      <protection locked="0"/>
    </xf>
    <xf numFmtId="0" fontId="49" fillId="4" borderId="1" xfId="0" applyFont="1" applyFill="1" applyBorder="1" applyAlignment="1" applyProtection="1">
      <alignment horizontal="center" vertical="center" wrapText="1"/>
    </xf>
    <xf numFmtId="0" fontId="46" fillId="4" borderId="1" xfId="19" applyFont="1" applyFill="1" applyBorder="1" applyAlignment="1" applyProtection="1">
      <alignment horizontal="left" vertical="center" wrapText="1"/>
    </xf>
    <xf numFmtId="0" fontId="46" fillId="4" borderId="1" xfId="28" applyFont="1" applyFill="1" applyBorder="1" applyAlignment="1" applyProtection="1">
      <alignment horizontal="center" vertical="center" wrapText="1"/>
    </xf>
    <xf numFmtId="166" fontId="42" fillId="4" borderId="1" xfId="48" applyNumberFormat="1" applyFont="1" applyFill="1" applyBorder="1" applyAlignment="1" applyProtection="1">
      <alignment horizontal="center" vertical="center" wrapText="1"/>
      <protection locked="0"/>
    </xf>
    <xf numFmtId="166" fontId="46" fillId="4" borderId="1" xfId="48" applyNumberFormat="1" applyFont="1" applyFill="1" applyBorder="1" applyAlignment="1" applyProtection="1">
      <alignment horizontal="center" vertical="center" wrapText="1"/>
      <protection locked="0"/>
    </xf>
    <xf numFmtId="0" fontId="46" fillId="4" borderId="1" xfId="48" applyFont="1" applyFill="1" applyBorder="1" applyAlignment="1">
      <alignment horizontal="center" vertical="center"/>
    </xf>
    <xf numFmtId="0" fontId="42" fillId="4" borderId="16" xfId="19" applyFont="1" applyFill="1" applyBorder="1" applyAlignment="1" applyProtection="1">
      <alignment horizontal="left" vertical="top" wrapText="1"/>
    </xf>
    <xf numFmtId="0" fontId="42" fillId="4" borderId="16" xfId="28" applyFont="1" applyFill="1" applyBorder="1" applyAlignment="1" applyProtection="1">
      <alignment horizontal="left" vertical="top" wrapText="1"/>
    </xf>
    <xf numFmtId="166" fontId="42" fillId="4" borderId="1" xfId="3" applyNumberFormat="1" applyFont="1" applyFill="1" applyBorder="1" applyAlignment="1">
      <alignment horizontal="center" vertical="center" wrapText="1"/>
    </xf>
    <xf numFmtId="0" fontId="46" fillId="4" borderId="1" xfId="48" applyFont="1" applyFill="1" applyBorder="1" applyAlignment="1">
      <alignment horizontal="left" vertical="center" wrapText="1"/>
    </xf>
    <xf numFmtId="49" fontId="46" fillId="4" borderId="1" xfId="48" applyNumberFormat="1" applyFont="1" applyFill="1" applyBorder="1" applyAlignment="1" applyProtection="1">
      <alignment horizontal="center" vertical="center" wrapText="1"/>
      <protection locked="0"/>
    </xf>
    <xf numFmtId="4" fontId="46" fillId="4" borderId="1" xfId="48" applyNumberFormat="1" applyFont="1" applyFill="1" applyBorder="1" applyAlignment="1">
      <alignment horizontal="center" vertical="center"/>
    </xf>
    <xf numFmtId="0" fontId="46" fillId="0" borderId="1" xfId="0" applyFont="1" applyFill="1" applyBorder="1" applyAlignment="1">
      <alignment horizontal="left" vertical="center" wrapText="1"/>
    </xf>
    <xf numFmtId="0" fontId="46" fillId="0" borderId="1" xfId="0" applyFont="1" applyFill="1" applyBorder="1" applyAlignment="1">
      <alignment horizontal="center" vertical="center"/>
    </xf>
    <xf numFmtId="4" fontId="42" fillId="4" borderId="1" xfId="0" applyNumberFormat="1" applyFont="1" applyFill="1" applyBorder="1" applyAlignment="1">
      <alignment horizontal="center" vertical="center"/>
    </xf>
    <xf numFmtId="4" fontId="46" fillId="0" borderId="1" xfId="0" applyNumberFormat="1" applyFont="1" applyBorder="1" applyAlignment="1">
      <alignment horizontal="center" vertical="center"/>
    </xf>
    <xf numFmtId="4" fontId="46" fillId="4" borderId="1" xfId="0" applyNumberFormat="1" applyFont="1" applyFill="1" applyBorder="1" applyAlignment="1">
      <alignment horizontal="center" vertical="center"/>
    </xf>
    <xf numFmtId="4" fontId="46" fillId="0" borderId="1" xfId="0" applyNumberFormat="1" applyFont="1" applyFill="1" applyBorder="1" applyAlignment="1">
      <alignment horizontal="center" vertical="center"/>
    </xf>
    <xf numFmtId="4" fontId="46" fillId="0" borderId="1" xfId="48" applyNumberFormat="1" applyFont="1" applyFill="1" applyBorder="1" applyAlignment="1">
      <alignment horizontal="center" vertical="center" wrapText="1"/>
    </xf>
    <xf numFmtId="4" fontId="42" fillId="4" borderId="16" xfId="48" applyNumberFormat="1" applyFont="1" applyFill="1" applyBorder="1" applyAlignment="1">
      <alignment horizontal="center" vertical="center"/>
    </xf>
    <xf numFmtId="4" fontId="42" fillId="4" borderId="1" xfId="0" applyNumberFormat="1" applyFont="1" applyFill="1" applyBorder="1" applyAlignment="1">
      <alignment horizontal="center" vertical="top"/>
    </xf>
    <xf numFmtId="4" fontId="42" fillId="4" borderId="1" xfId="48" applyNumberFormat="1" applyFont="1" applyFill="1" applyBorder="1" applyAlignment="1" applyProtection="1">
      <alignment horizontal="center" vertical="center" wrapText="1"/>
      <protection locked="0"/>
    </xf>
    <xf numFmtId="4" fontId="46" fillId="0" borderId="16" xfId="0" applyNumberFormat="1" applyFont="1" applyFill="1" applyBorder="1" applyAlignment="1">
      <alignment horizontal="center" vertical="center"/>
    </xf>
    <xf numFmtId="4" fontId="46" fillId="0" borderId="1" xfId="48" applyNumberFormat="1" applyFont="1" applyBorder="1" applyAlignment="1">
      <alignment horizontal="center" vertical="center"/>
    </xf>
    <xf numFmtId="4" fontId="46" fillId="0" borderId="1" xfId="48" applyNumberFormat="1" applyFont="1" applyFill="1" applyBorder="1" applyAlignment="1">
      <alignment horizontal="center" vertical="center"/>
    </xf>
    <xf numFmtId="4" fontId="46" fillId="0" borderId="1" xfId="8" applyNumberFormat="1" applyFont="1" applyFill="1" applyBorder="1" applyAlignment="1" applyProtection="1">
      <alignment horizontal="center" vertical="center" wrapText="1"/>
      <protection locked="0"/>
    </xf>
    <xf numFmtId="4" fontId="46" fillId="4" borderId="1" xfId="48" applyNumberFormat="1" applyFont="1" applyFill="1" applyBorder="1" applyAlignment="1" applyProtection="1">
      <alignment horizontal="center" vertical="center" wrapText="1"/>
      <protection locked="0"/>
    </xf>
    <xf numFmtId="4" fontId="46" fillId="4" borderId="1" xfId="8" applyNumberFormat="1" applyFont="1" applyFill="1" applyBorder="1" applyAlignment="1" applyProtection="1">
      <alignment horizontal="center" vertical="center" wrapText="1"/>
      <protection locked="0"/>
    </xf>
    <xf numFmtId="4" fontId="42" fillId="4" borderId="16" xfId="0" applyNumberFormat="1" applyFont="1" applyFill="1" applyBorder="1" applyAlignment="1">
      <alignment horizontal="center" vertical="center"/>
    </xf>
    <xf numFmtId="4" fontId="42" fillId="9" borderId="1" xfId="8" applyNumberFormat="1" applyFont="1" applyFill="1" applyBorder="1" applyAlignment="1" applyProtection="1">
      <alignment horizontal="center" vertical="center" wrapText="1"/>
      <protection locked="0"/>
    </xf>
    <xf numFmtId="4" fontId="44" fillId="9" borderId="1" xfId="8" applyNumberFormat="1" applyFont="1" applyFill="1" applyBorder="1" applyAlignment="1" applyProtection="1">
      <alignment horizontal="center" vertical="center" wrapText="1"/>
      <protection locked="0"/>
    </xf>
    <xf numFmtId="4" fontId="42" fillId="4" borderId="1" xfId="0" applyNumberFormat="1" applyFont="1" applyFill="1" applyBorder="1" applyAlignment="1">
      <alignment horizontal="center"/>
    </xf>
    <xf numFmtId="4" fontId="42" fillId="4" borderId="1" xfId="8" applyNumberFormat="1" applyFont="1" applyFill="1" applyBorder="1" applyAlignment="1" applyProtection="1">
      <alignment horizontal="center" vertical="center" wrapText="1"/>
      <protection locked="0"/>
    </xf>
    <xf numFmtId="4" fontId="44" fillId="9" borderId="1" xfId="48" applyNumberFormat="1" applyFont="1" applyFill="1" applyBorder="1" applyAlignment="1">
      <alignment horizontal="left" wrapText="1"/>
    </xf>
    <xf numFmtId="4" fontId="44" fillId="4" borderId="1" xfId="48" applyNumberFormat="1" applyFont="1" applyFill="1" applyBorder="1" applyAlignment="1">
      <alignment horizontal="left" wrapText="1"/>
    </xf>
    <xf numFmtId="4" fontId="42" fillId="4" borderId="16" xfId="48" applyNumberFormat="1" applyFont="1" applyFill="1" applyBorder="1" applyAlignment="1">
      <alignment horizontal="center" vertical="center" wrapText="1"/>
    </xf>
    <xf numFmtId="4" fontId="42" fillId="9" borderId="1" xfId="48" applyNumberFormat="1" applyFont="1" applyFill="1" applyBorder="1" applyAlignment="1">
      <alignment horizontal="center" vertical="center"/>
    </xf>
    <xf numFmtId="4" fontId="42" fillId="4" borderId="1" xfId="8" applyNumberFormat="1" applyFont="1" applyFill="1" applyBorder="1" applyAlignment="1">
      <alignment horizontal="center" vertical="center" wrapText="1"/>
    </xf>
    <xf numFmtId="4" fontId="46" fillId="0" borderId="1" xfId="48" applyNumberFormat="1" applyFont="1" applyBorder="1" applyAlignment="1">
      <alignment horizontal="left" vertical="center" wrapText="1"/>
    </xf>
    <xf numFmtId="4" fontId="46" fillId="0" borderId="1" xfId="8" applyNumberFormat="1" applyFont="1" applyFill="1" applyBorder="1" applyAlignment="1">
      <alignment horizontal="left" vertical="center"/>
    </xf>
    <xf numFmtId="4" fontId="42" fillId="0" borderId="1" xfId="48" applyNumberFormat="1" applyFont="1" applyBorder="1" applyAlignment="1">
      <alignment horizontal="center" vertical="center" wrapText="1"/>
    </xf>
    <xf numFmtId="4" fontId="46" fillId="0" borderId="1" xfId="48" applyNumberFormat="1" applyFont="1" applyBorder="1" applyAlignment="1">
      <alignment horizontal="center" vertical="center" wrapText="1"/>
    </xf>
    <xf numFmtId="4" fontId="49" fillId="4" borderId="1" xfId="0" applyNumberFormat="1" applyFont="1" applyFill="1" applyBorder="1" applyAlignment="1" applyProtection="1">
      <alignment horizontal="center" vertical="center" wrapText="1"/>
    </xf>
    <xf numFmtId="4" fontId="50" fillId="4" borderId="1" xfId="8" applyNumberFormat="1" applyFont="1" applyFill="1" applyBorder="1" applyAlignment="1" applyProtection="1">
      <alignment horizontal="center" vertical="center"/>
    </xf>
    <xf numFmtId="4" fontId="42" fillId="9" borderId="1" xfId="48" applyNumberFormat="1" applyFont="1" applyFill="1" applyBorder="1" applyAlignment="1">
      <alignment horizontal="center" vertical="center" wrapText="1"/>
    </xf>
    <xf numFmtId="4" fontId="42" fillId="4" borderId="1" xfId="8" applyNumberFormat="1" applyFont="1" applyFill="1" applyBorder="1" applyAlignment="1">
      <alignment horizontal="center" vertical="center"/>
    </xf>
    <xf numFmtId="4" fontId="42" fillId="4" borderId="1" xfId="48" applyNumberFormat="1" applyFont="1" applyFill="1" applyBorder="1" applyAlignment="1">
      <alignment horizontal="left" vertical="center" wrapText="1"/>
    </xf>
    <xf numFmtId="4" fontId="46" fillId="4" borderId="1" xfId="48" applyNumberFormat="1" applyFont="1" applyFill="1" applyBorder="1" applyAlignment="1">
      <alignment horizontal="left" vertical="center"/>
    </xf>
    <xf numFmtId="4" fontId="42" fillId="4" borderId="1" xfId="48" applyNumberFormat="1" applyFont="1" applyFill="1" applyBorder="1" applyAlignment="1">
      <alignment horizontal="left" vertical="center"/>
    </xf>
    <xf numFmtId="4" fontId="44" fillId="9" borderId="1" xfId="48" applyNumberFormat="1" applyFont="1" applyFill="1" applyBorder="1" applyAlignment="1">
      <alignment horizontal="center" wrapText="1"/>
    </xf>
    <xf numFmtId="4" fontId="44" fillId="4" borderId="1" xfId="48" applyNumberFormat="1" applyFont="1" applyFill="1" applyBorder="1" applyAlignment="1">
      <alignment horizontal="center" wrapText="1"/>
    </xf>
    <xf numFmtId="4" fontId="42" fillId="4" borderId="1" xfId="3" applyNumberFormat="1" applyFont="1" applyFill="1" applyBorder="1" applyAlignment="1">
      <alignment horizontal="center" vertical="center" wrapText="1"/>
    </xf>
    <xf numFmtId="4" fontId="46" fillId="4" borderId="1" xfId="0" applyNumberFormat="1" applyFont="1" applyFill="1" applyBorder="1"/>
    <xf numFmtId="4" fontId="46" fillId="0" borderId="1" xfId="8" applyNumberFormat="1" applyFont="1" applyFill="1" applyBorder="1" applyAlignment="1">
      <alignment horizontal="center" vertical="center"/>
    </xf>
    <xf numFmtId="0" fontId="46" fillId="0" borderId="1" xfId="48" applyFont="1" applyFill="1" applyBorder="1" applyAlignment="1">
      <alignment horizontal="left" vertical="center" wrapText="1"/>
    </xf>
    <xf numFmtId="0" fontId="46" fillId="0" borderId="1" xfId="48" applyFont="1" applyFill="1" applyBorder="1" applyAlignment="1">
      <alignment horizontal="center" vertical="center" wrapText="1"/>
    </xf>
    <xf numFmtId="49" fontId="52" fillId="0" borderId="18" xfId="60" applyNumberFormat="1" applyFont="1" applyBorder="1" applyAlignment="1">
      <alignment horizontal="left" vertical="center" wrapText="1"/>
    </xf>
    <xf numFmtId="166" fontId="52" fillId="0" borderId="18" xfId="60" applyNumberFormat="1" applyFont="1" applyBorder="1" applyAlignment="1">
      <alignment horizontal="center" vertical="center"/>
    </xf>
    <xf numFmtId="0" fontId="42" fillId="0" borderId="17" xfId="19" applyFont="1" applyFill="1" applyBorder="1" applyAlignment="1" applyProtection="1">
      <alignment horizontal="left" vertical="center" wrapText="1"/>
    </xf>
    <xf numFmtId="0" fontId="46" fillId="4" borderId="1" xfId="19" applyFont="1" applyFill="1" applyBorder="1" applyAlignment="1" applyProtection="1">
      <alignment horizontal="center" vertical="center" wrapText="1"/>
    </xf>
    <xf numFmtId="0" fontId="46" fillId="4" borderId="1" xfId="0" applyFont="1" applyFill="1" applyBorder="1" applyAlignment="1">
      <alignment horizontal="center" vertical="center"/>
    </xf>
    <xf numFmtId="0" fontId="42" fillId="4" borderId="16" xfId="28" applyFont="1" applyFill="1" applyBorder="1" applyAlignment="1" applyProtection="1">
      <alignment horizontal="center" vertical="top" wrapText="1"/>
    </xf>
    <xf numFmtId="0" fontId="42" fillId="0" borderId="1" xfId="0" applyFont="1" applyFill="1" applyBorder="1" applyAlignment="1">
      <alignment horizontal="left" vertical="center" wrapText="1"/>
    </xf>
    <xf numFmtId="166" fontId="42" fillId="0" borderId="1" xfId="48" applyNumberFormat="1" applyFont="1" applyFill="1" applyBorder="1" applyAlignment="1">
      <alignment horizontal="center" vertical="center"/>
    </xf>
    <xf numFmtId="0" fontId="49" fillId="0" borderId="1" xfId="0" applyFont="1" applyFill="1" applyBorder="1" applyAlignment="1" applyProtection="1">
      <alignment horizontal="left" vertical="center" wrapText="1"/>
    </xf>
    <xf numFmtId="166" fontId="46" fillId="0" borderId="1" xfId="48" applyNumberFormat="1" applyFont="1" applyBorder="1" applyAlignment="1">
      <alignment horizontal="center" vertical="center" wrapText="1"/>
    </xf>
    <xf numFmtId="0" fontId="42" fillId="0" borderId="1" xfId="8" applyFont="1" applyFill="1" applyBorder="1" applyAlignment="1">
      <alignment horizontal="left" wrapText="1"/>
    </xf>
    <xf numFmtId="0" fontId="42" fillId="0" borderId="1" xfId="0" applyFont="1" applyFill="1" applyBorder="1" applyAlignment="1">
      <alignment vertical="center" wrapText="1"/>
    </xf>
    <xf numFmtId="0" fontId="42" fillId="0" borderId="1" xfId="57" applyFont="1" applyFill="1" applyBorder="1" applyAlignment="1" applyProtection="1">
      <alignment horizontal="left" vertical="center" wrapText="1"/>
    </xf>
    <xf numFmtId="0" fontId="46" fillId="0" borderId="1" xfId="0" applyFont="1" applyFill="1" applyBorder="1"/>
    <xf numFmtId="0" fontId="42" fillId="0" borderId="1" xfId="0" applyFont="1" applyFill="1" applyBorder="1" applyAlignment="1">
      <alignment horizontal="left" wrapText="1"/>
    </xf>
    <xf numFmtId="0" fontId="42" fillId="0" borderId="1" xfId="19" applyFont="1" applyFill="1" applyBorder="1" applyAlignment="1" applyProtection="1">
      <alignment horizontal="left" vertical="center" wrapText="1"/>
    </xf>
    <xf numFmtId="0" fontId="46" fillId="0" borderId="1" xfId="19" applyFont="1" applyFill="1" applyBorder="1" applyAlignment="1" applyProtection="1">
      <alignment horizontal="left" vertical="center" wrapText="1"/>
    </xf>
    <xf numFmtId="166" fontId="46" fillId="0" borderId="1" xfId="8" applyNumberFormat="1" applyFont="1" applyFill="1" applyBorder="1" applyAlignment="1">
      <alignment horizontal="center" vertical="center"/>
    </xf>
    <xf numFmtId="0" fontId="46" fillId="0" borderId="1" xfId="48" applyFont="1" applyBorder="1" applyAlignment="1">
      <alignment horizontal="center" vertical="center" wrapText="1"/>
    </xf>
    <xf numFmtId="0" fontId="42" fillId="4" borderId="1" xfId="48" applyFont="1" applyFill="1" applyBorder="1" applyAlignment="1">
      <alignment horizontal="left" vertical="center" wrapText="1"/>
    </xf>
    <xf numFmtId="49" fontId="42" fillId="4" borderId="1" xfId="48" applyNumberFormat="1" applyFont="1" applyFill="1" applyBorder="1" applyAlignment="1" applyProtection="1">
      <alignment horizontal="left" vertical="center" wrapText="1"/>
      <protection locked="0"/>
    </xf>
    <xf numFmtId="0" fontId="46" fillId="0" borderId="1" xfId="8" applyFont="1" applyFill="1" applyBorder="1" applyAlignment="1">
      <alignment horizontal="left" vertical="center" wrapText="1"/>
    </xf>
    <xf numFmtId="0" fontId="47" fillId="0" borderId="1" xfId="48" applyFont="1" applyBorder="1" applyAlignment="1">
      <alignment horizontal="left" vertical="center" wrapText="1"/>
    </xf>
    <xf numFmtId="4" fontId="42" fillId="0" borderId="0" xfId="0" applyNumberFormat="1" applyFont="1" applyFill="1"/>
    <xf numFmtId="0" fontId="52" fillId="0" borderId="19" xfId="60" applyFont="1" applyFill="1" applyBorder="1" applyAlignment="1">
      <alignment horizontal="left" vertical="center" wrapText="1"/>
    </xf>
    <xf numFmtId="0" fontId="42" fillId="4" borderId="16" xfId="0" applyFont="1" applyFill="1" applyBorder="1" applyAlignment="1">
      <alignment horizontal="center" vertical="center"/>
    </xf>
    <xf numFmtId="4" fontId="46" fillId="0" borderId="16" xfId="48" applyNumberFormat="1" applyFont="1" applyFill="1" applyBorder="1" applyAlignment="1">
      <alignment horizontal="center" vertical="center" wrapText="1"/>
    </xf>
    <xf numFmtId="0" fontId="42" fillId="4" borderId="16" xfId="48" applyFont="1" applyFill="1" applyBorder="1" applyAlignment="1">
      <alignment horizontal="left" wrapText="1"/>
    </xf>
    <xf numFmtId="0" fontId="10" fillId="0" borderId="0" xfId="9" applyFont="1" applyAlignment="1">
      <alignment horizontal="right" vertical="top" wrapText="1"/>
    </xf>
    <xf numFmtId="0" fontId="10" fillId="0" borderId="0" xfId="9" applyFont="1" applyAlignment="1">
      <alignment horizontal="right" vertical="top"/>
    </xf>
    <xf numFmtId="0" fontId="6" fillId="0" borderId="0" xfId="9" applyFont="1" applyAlignment="1">
      <alignment horizontal="right" wrapText="1"/>
    </xf>
    <xf numFmtId="0" fontId="6" fillId="0" borderId="0" xfId="9" applyFont="1" applyAlignment="1">
      <alignment horizontal="right"/>
    </xf>
    <xf numFmtId="0" fontId="12" fillId="0" borderId="0" xfId="48" applyFont="1" applyFill="1" applyAlignment="1">
      <alignment horizontal="center" vertical="top" wrapText="1"/>
    </xf>
    <xf numFmtId="0" fontId="13" fillId="0" borderId="0" xfId="9" applyFont="1" applyAlignment="1">
      <alignment horizontal="center" vertical="top" wrapText="1"/>
    </xf>
    <xf numFmtId="0" fontId="13" fillId="0" borderId="0" xfId="9" applyFont="1" applyAlignment="1">
      <alignment wrapText="1"/>
    </xf>
    <xf numFmtId="0" fontId="14" fillId="0" borderId="2" xfId="48" applyFont="1" applyBorder="1" applyAlignment="1">
      <alignment horizontal="left" vertical="top" wrapText="1"/>
    </xf>
    <xf numFmtId="0" fontId="14" fillId="0" borderId="12" xfId="9" applyFont="1" applyBorder="1" applyAlignment="1">
      <alignment horizontal="left" wrapText="1"/>
    </xf>
    <xf numFmtId="0" fontId="14" fillId="0" borderId="14" xfId="9" applyFont="1" applyBorder="1" applyAlignment="1">
      <alignment horizontal="left" wrapText="1"/>
    </xf>
    <xf numFmtId="0" fontId="11" fillId="0" borderId="2" xfId="9" applyFont="1" applyBorder="1" applyAlignment="1">
      <alignment horizontal="left" wrapText="1"/>
    </xf>
    <xf numFmtId="0" fontId="11" fillId="0" borderId="12" xfId="9" applyFont="1" applyBorder="1" applyAlignment="1">
      <alignment horizontal="left"/>
    </xf>
    <xf numFmtId="0" fontId="11" fillId="0" borderId="14" xfId="9" applyFont="1" applyBorder="1" applyAlignment="1">
      <alignment horizontal="left"/>
    </xf>
    <xf numFmtId="0" fontId="11" fillId="0" borderId="2" xfId="9" applyFont="1" applyFill="1" applyBorder="1" applyAlignment="1">
      <alignment horizontal="left" wrapText="1"/>
    </xf>
    <xf numFmtId="0" fontId="11" fillId="0" borderId="12" xfId="9" applyFont="1" applyFill="1" applyBorder="1" applyAlignment="1">
      <alignment horizontal="left"/>
    </xf>
    <xf numFmtId="0" fontId="11" fillId="0" borderId="14" xfId="9" applyFont="1" applyFill="1" applyBorder="1" applyAlignment="1">
      <alignment horizontal="left"/>
    </xf>
    <xf numFmtId="0" fontId="11" fillId="0" borderId="13" xfId="9" applyFont="1" applyBorder="1" applyAlignment="1">
      <alignment horizontal="left" wrapText="1"/>
    </xf>
    <xf numFmtId="0" fontId="11" fillId="0" borderId="13" xfId="9" applyFont="1" applyBorder="1" applyAlignment="1">
      <alignment horizontal="left"/>
    </xf>
    <xf numFmtId="0" fontId="6" fillId="0" borderId="1" xfId="9" applyFont="1" applyBorder="1" applyAlignment="1">
      <alignment horizontal="center"/>
    </xf>
    <xf numFmtId="0" fontId="15" fillId="0" borderId="1" xfId="9" applyFont="1" applyBorder="1" applyAlignment="1">
      <alignment horizontal="left"/>
    </xf>
    <xf numFmtId="0" fontId="15" fillId="0" borderId="1" xfId="9" applyFont="1" applyBorder="1" applyAlignment="1">
      <alignment horizontal="left" wrapText="1"/>
    </xf>
    <xf numFmtId="0" fontId="5" fillId="0" borderId="1" xfId="9" applyFont="1" applyBorder="1" applyAlignment="1">
      <alignment horizontal="center"/>
    </xf>
    <xf numFmtId="0" fontId="15" fillId="0" borderId="1" xfId="9" applyFont="1" applyBorder="1" applyAlignment="1">
      <alignment horizontal="center"/>
    </xf>
    <xf numFmtId="0" fontId="15" fillId="0" borderId="1" xfId="9" applyFont="1" applyBorder="1" applyAlignment="1">
      <alignment horizontal="left" vertical="top" wrapText="1"/>
    </xf>
    <xf numFmtId="0" fontId="15" fillId="0" borderId="1" xfId="9" applyFont="1" applyBorder="1" applyAlignment="1">
      <alignment horizontal="left" vertical="top"/>
    </xf>
    <xf numFmtId="0" fontId="15" fillId="0" borderId="1" xfId="9" applyFont="1" applyBorder="1" applyAlignment="1">
      <alignment horizontal="left" vertical="center" wrapText="1"/>
    </xf>
    <xf numFmtId="0" fontId="15" fillId="0" borderId="1" xfId="9" applyFont="1" applyBorder="1" applyAlignment="1">
      <alignment horizontal="center" vertical="center" wrapText="1"/>
    </xf>
    <xf numFmtId="0" fontId="15" fillId="0" borderId="1" xfId="9" applyFont="1" applyBorder="1" applyAlignment="1">
      <alignment horizontal="center" vertical="center"/>
    </xf>
    <xf numFmtId="0" fontId="5" fillId="0" borderId="1" xfId="9" applyFont="1" applyBorder="1" applyAlignment="1">
      <alignment horizontal="left" vertical="top" wrapText="1"/>
    </xf>
    <xf numFmtId="0" fontId="7" fillId="5" borderId="3" xfId="48" applyFont="1" applyFill="1" applyBorder="1" applyAlignment="1">
      <alignment horizontal="center" vertical="center" wrapText="1"/>
    </xf>
    <xf numFmtId="0" fontId="7" fillId="5" borderId="4" xfId="48" applyFont="1" applyFill="1" applyBorder="1" applyAlignment="1">
      <alignment horizontal="center" vertical="center"/>
    </xf>
    <xf numFmtId="0" fontId="7" fillId="5" borderId="8" xfId="48" applyFont="1" applyFill="1" applyBorder="1" applyAlignment="1">
      <alignment horizontal="center" vertical="center"/>
    </xf>
    <xf numFmtId="0" fontId="5" fillId="5" borderId="3" xfId="48" applyFont="1" applyFill="1" applyBorder="1" applyAlignment="1">
      <alignment horizontal="left" vertical="center"/>
    </xf>
    <xf numFmtId="0" fontId="5" fillId="5" borderId="4" xfId="48" applyFont="1" applyFill="1" applyBorder="1" applyAlignment="1">
      <alignment horizontal="left" vertical="center"/>
    </xf>
    <xf numFmtId="0" fontId="5" fillId="5" borderId="8" xfId="48" applyFont="1" applyFill="1" applyBorder="1" applyAlignment="1">
      <alignment horizontal="left" vertical="center"/>
    </xf>
    <xf numFmtId="0" fontId="4" fillId="0" borderId="6" xfId="4" applyFont="1" applyFill="1" applyBorder="1" applyAlignment="1">
      <alignment horizontal="left" vertical="center" wrapText="1"/>
    </xf>
    <xf numFmtId="0" fontId="4" fillId="0" borderId="9" xfId="4" applyFont="1" applyFill="1" applyBorder="1" applyAlignment="1">
      <alignment horizontal="left" vertical="center" wrapText="1"/>
    </xf>
    <xf numFmtId="0" fontId="4" fillId="0" borderId="5" xfId="4" applyFont="1" applyFill="1" applyBorder="1" applyAlignment="1">
      <alignment horizontal="left" vertical="center" wrapText="1"/>
    </xf>
    <xf numFmtId="0" fontId="4" fillId="0" borderId="0" xfId="4" applyFont="1" applyFill="1" applyBorder="1" applyAlignment="1">
      <alignment horizontal="left" vertical="center" wrapText="1"/>
    </xf>
    <xf numFmtId="0" fontId="4" fillId="0" borderId="10" xfId="4" applyFont="1" applyFill="1" applyBorder="1" applyAlignment="1">
      <alignment horizontal="left" vertical="center" wrapText="1"/>
    </xf>
    <xf numFmtId="0" fontId="4" fillId="0" borderId="5" xfId="4" applyFont="1" applyFill="1" applyBorder="1" applyAlignment="1">
      <alignment wrapText="1"/>
    </xf>
    <xf numFmtId="0" fontId="4" fillId="0" borderId="0" xfId="4" applyFont="1" applyFill="1" applyBorder="1"/>
    <xf numFmtId="0" fontId="4" fillId="0" borderId="10" xfId="4" applyFont="1" applyFill="1" applyBorder="1"/>
    <xf numFmtId="0" fontId="4" fillId="6" borderId="7" xfId="4" applyFont="1" applyFill="1" applyBorder="1" applyAlignment="1">
      <alignment wrapText="1"/>
    </xf>
    <xf numFmtId="0" fontId="4" fillId="6" borderId="1" xfId="4" applyFont="1" applyFill="1" applyBorder="1" applyAlignment="1">
      <alignment wrapText="1"/>
    </xf>
    <xf numFmtId="0" fontId="4" fillId="6" borderId="11" xfId="4" applyFont="1" applyFill="1" applyBorder="1" applyAlignment="1">
      <alignment wrapText="1"/>
    </xf>
    <xf numFmtId="0" fontId="4" fillId="7" borderId="5" xfId="4" applyFont="1" applyFill="1" applyBorder="1" applyAlignment="1">
      <alignment wrapText="1"/>
    </xf>
    <xf numFmtId="0" fontId="4" fillId="7" borderId="0" xfId="4" applyFont="1" applyFill="1" applyBorder="1"/>
    <xf numFmtId="0" fontId="4" fillId="7" borderId="10" xfId="4" applyFont="1" applyFill="1" applyBorder="1"/>
    <xf numFmtId="0" fontId="3" fillId="0" borderId="5" xfId="4" applyFont="1" applyFill="1" applyBorder="1" applyAlignment="1">
      <alignment horizontal="left" vertical="center" wrapText="1"/>
    </xf>
    <xf numFmtId="0" fontId="3" fillId="0" borderId="0" xfId="4" applyFont="1" applyFill="1" applyBorder="1" applyAlignment="1">
      <alignment horizontal="left" vertical="center" wrapText="1"/>
    </xf>
    <xf numFmtId="0" fontId="3" fillId="0" borderId="10" xfId="4" applyFont="1" applyFill="1" applyBorder="1" applyAlignment="1">
      <alignment horizontal="left" vertical="center" wrapText="1"/>
    </xf>
    <xf numFmtId="0" fontId="44" fillId="4" borderId="0" xfId="0" applyFont="1" applyFill="1" applyAlignment="1">
      <alignment horizontal="left" vertical="top" wrapText="1"/>
    </xf>
    <xf numFmtId="0" fontId="44" fillId="0" borderId="0" xfId="59" applyFont="1" applyAlignment="1">
      <alignment horizontal="left"/>
    </xf>
    <xf numFmtId="0" fontId="44" fillId="4" borderId="0" xfId="0" applyFont="1" applyFill="1" applyBorder="1" applyAlignment="1">
      <alignment horizontal="center" vertical="center" wrapText="1"/>
    </xf>
  </cellXfs>
  <cellStyles count="75">
    <cellStyle name="60% — акцент2 2" xfId="22"/>
    <cellStyle name="Excel Built-in Normal" xfId="25"/>
    <cellStyle name="Heading 2 2" xfId="26"/>
    <cellStyle name="Normal 2" xfId="28"/>
    <cellStyle name="Normal 2 2" xfId="19"/>
    <cellStyle name="Normal 2 2 2" xfId="57"/>
    <cellStyle name="Normal 2 2 2 2" xfId="73"/>
    <cellStyle name="Normal 2 3" xfId="20"/>
    <cellStyle name="Normal 2 3 2" xfId="64"/>
    <cellStyle name="Normal 2 4" xfId="58"/>
    <cellStyle name="Normal 2 4 2" xfId="74"/>
    <cellStyle name="Normal_Золотая смета" xfId="18"/>
    <cellStyle name="S0" xfId="27"/>
    <cellStyle name="S1" xfId="21"/>
    <cellStyle name="S10" xfId="23"/>
    <cellStyle name="S11" xfId="7"/>
    <cellStyle name="S12" xfId="2"/>
    <cellStyle name="S13" xfId="5"/>
    <cellStyle name="S14" xfId="11"/>
    <cellStyle name="S15" xfId="14"/>
    <cellStyle name="S16" xfId="17"/>
    <cellStyle name="S17" xfId="30"/>
    <cellStyle name="S18" xfId="33"/>
    <cellStyle name="S19" xfId="35"/>
    <cellStyle name="S2" xfId="37"/>
    <cellStyle name="S20" xfId="13"/>
    <cellStyle name="S21" xfId="16"/>
    <cellStyle name="S22" xfId="31"/>
    <cellStyle name="S23" xfId="34"/>
    <cellStyle name="S24" xfId="36"/>
    <cellStyle name="S25" xfId="38"/>
    <cellStyle name="S3" xfId="39"/>
    <cellStyle name="S4" xfId="40"/>
    <cellStyle name="S5" xfId="41"/>
    <cellStyle name="S6" xfId="42"/>
    <cellStyle name="S7" xfId="43"/>
    <cellStyle name="S8" xfId="44"/>
    <cellStyle name="S9" xfId="45"/>
    <cellStyle name="Гиперссылка 2" xfId="46"/>
    <cellStyle name="для себестоимости" xfId="47"/>
    <cellStyle name="для себестоимости 2" xfId="67"/>
    <cellStyle name="Обычный" xfId="0" builtinId="0"/>
    <cellStyle name="Обычный 10" xfId="60"/>
    <cellStyle name="Обычный 2" xfId="24"/>
    <cellStyle name="Обычный 2 2" xfId="48"/>
    <cellStyle name="Обычный 2 2 2" xfId="59"/>
    <cellStyle name="Обычный 3" xfId="6"/>
    <cellStyle name="Обычный 3 2" xfId="49"/>
    <cellStyle name="Обычный 3 2 2" xfId="68"/>
    <cellStyle name="Обычный 3 3" xfId="61"/>
    <cellStyle name="Обычный 4" xfId="1"/>
    <cellStyle name="Обычный 4 2" xfId="10"/>
    <cellStyle name="Обычный 4 2 2" xfId="50"/>
    <cellStyle name="Обычный 4 2 2 2" xfId="69"/>
    <cellStyle name="Обычный 5" xfId="4"/>
    <cellStyle name="Обычный 6" xfId="9"/>
    <cellStyle name="Обычный 6 2" xfId="51"/>
    <cellStyle name="Обычный 6 2 2" xfId="52"/>
    <cellStyle name="Обычный 6 2 2 2" xfId="71"/>
    <cellStyle name="Обычный 6 2 3" xfId="70"/>
    <cellStyle name="Обычный 6 3" xfId="53"/>
    <cellStyle name="Обычный 6 3 2" xfId="72"/>
    <cellStyle name="Обычный 6 4" xfId="62"/>
    <cellStyle name="Обычный 7" xfId="12"/>
    <cellStyle name="Обычный 7 2" xfId="29"/>
    <cellStyle name="Обычный 7 2 2" xfId="65"/>
    <cellStyle name="Обычный 7 3" xfId="63"/>
    <cellStyle name="Обычный 8" xfId="15"/>
    <cellStyle name="Обычный 8 2" xfId="54"/>
    <cellStyle name="Обычный 9" xfId="32"/>
    <cellStyle name="Обычный 9 2" xfId="66"/>
    <cellStyle name="Пояснение" xfId="8" builtinId="53"/>
    <cellStyle name="Стиль 1" xfId="55"/>
    <cellStyle name="Финансовый" xfId="3" builtinId="3"/>
    <cellStyle name="Финансовый 2" xfId="5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topLeftCell="A31" workbookViewId="0">
      <selection activeCell="G76" sqref="G76"/>
    </sheetView>
  </sheetViews>
  <sheetFormatPr defaultColWidth="9.109375" defaultRowHeight="13.8"/>
  <cols>
    <col min="1" max="16384" width="9.109375" style="10"/>
  </cols>
  <sheetData>
    <row r="1" spans="1:18" ht="55.5" customHeight="1">
      <c r="A1" s="225" t="s">
        <v>0</v>
      </c>
      <c r="B1" s="226"/>
      <c r="C1" s="226"/>
      <c r="D1" s="226"/>
      <c r="E1" s="226"/>
      <c r="F1" s="226"/>
      <c r="G1" s="226"/>
      <c r="H1" s="226"/>
      <c r="I1" s="226"/>
      <c r="J1" s="226"/>
      <c r="K1" s="226"/>
      <c r="L1" s="226"/>
      <c r="M1" s="226"/>
      <c r="N1" s="226"/>
      <c r="O1" s="226"/>
      <c r="P1" s="226"/>
      <c r="Q1" s="226"/>
    </row>
    <row r="2" spans="1:18" ht="30" customHeight="1">
      <c r="A2" s="227" t="s">
        <v>1</v>
      </c>
      <c r="B2" s="228"/>
      <c r="C2" s="228"/>
      <c r="D2" s="228"/>
      <c r="E2" s="228"/>
      <c r="F2" s="228"/>
      <c r="G2" s="228"/>
      <c r="H2" s="228"/>
      <c r="I2" s="228"/>
      <c r="J2" s="228"/>
      <c r="K2" s="228"/>
      <c r="L2" s="228"/>
      <c r="M2" s="228"/>
      <c r="N2" s="228"/>
      <c r="O2" s="228"/>
      <c r="P2" s="228"/>
      <c r="Q2" s="228"/>
    </row>
    <row r="3" spans="1:18" ht="20.25" customHeight="1">
      <c r="B3" s="11"/>
      <c r="C3" s="11"/>
      <c r="D3" s="11"/>
      <c r="E3" s="229" t="s">
        <v>2</v>
      </c>
      <c r="F3" s="230"/>
      <c r="G3" s="231"/>
      <c r="H3" s="231"/>
      <c r="I3" s="231"/>
      <c r="J3" s="231"/>
      <c r="K3" s="231"/>
      <c r="L3" s="231"/>
      <c r="M3" s="231"/>
      <c r="N3" s="231"/>
      <c r="O3" s="11"/>
      <c r="P3" s="11"/>
      <c r="Q3" s="11"/>
    </row>
    <row r="4" spans="1:18">
      <c r="B4" s="11"/>
      <c r="C4" s="11"/>
      <c r="D4" s="11"/>
      <c r="E4" s="12"/>
      <c r="F4" s="13"/>
      <c r="G4" s="14"/>
      <c r="H4" s="14"/>
      <c r="I4" s="14"/>
      <c r="J4" s="14"/>
      <c r="K4" s="14"/>
      <c r="L4" s="14"/>
      <c r="M4" s="14"/>
      <c r="N4" s="14"/>
      <c r="O4" s="11"/>
      <c r="P4" s="11"/>
      <c r="Q4" s="11"/>
    </row>
    <row r="5" spans="1:18" ht="59.25" customHeight="1">
      <c r="A5" s="15"/>
      <c r="B5" s="232" t="s">
        <v>3</v>
      </c>
      <c r="C5" s="233"/>
      <c r="D5" s="233"/>
      <c r="E5" s="233"/>
      <c r="F5" s="233"/>
      <c r="G5" s="233"/>
      <c r="H5" s="233"/>
      <c r="I5" s="233"/>
      <c r="J5" s="233"/>
      <c r="K5" s="233"/>
      <c r="L5" s="233"/>
      <c r="M5" s="233"/>
      <c r="N5" s="233"/>
      <c r="O5" s="233"/>
      <c r="P5" s="233"/>
      <c r="Q5" s="234"/>
    </row>
    <row r="6" spans="1:18" ht="64.5" customHeight="1">
      <c r="A6" s="16">
        <v>1</v>
      </c>
      <c r="B6" s="235" t="s">
        <v>4</v>
      </c>
      <c r="C6" s="236"/>
      <c r="D6" s="236"/>
      <c r="E6" s="236"/>
      <c r="F6" s="236"/>
      <c r="G6" s="236"/>
      <c r="H6" s="236"/>
      <c r="I6" s="236"/>
      <c r="J6" s="236"/>
      <c r="K6" s="236"/>
      <c r="L6" s="236"/>
      <c r="M6" s="236"/>
      <c r="N6" s="236"/>
      <c r="O6" s="236"/>
      <c r="P6" s="236"/>
      <c r="Q6" s="237"/>
    </row>
    <row r="7" spans="1:18" ht="18" customHeight="1">
      <c r="A7" s="16">
        <v>2</v>
      </c>
      <c r="B7" s="235" t="s">
        <v>5</v>
      </c>
      <c r="C7" s="236"/>
      <c r="D7" s="236"/>
      <c r="E7" s="236"/>
      <c r="F7" s="236"/>
      <c r="G7" s="236"/>
      <c r="H7" s="236"/>
      <c r="I7" s="236"/>
      <c r="J7" s="236"/>
      <c r="K7" s="236"/>
      <c r="L7" s="236"/>
      <c r="M7" s="236"/>
      <c r="N7" s="236"/>
      <c r="O7" s="236"/>
      <c r="P7" s="236"/>
      <c r="Q7" s="237"/>
    </row>
    <row r="8" spans="1:18" ht="45" customHeight="1">
      <c r="A8" s="16">
        <v>3</v>
      </c>
      <c r="B8" s="238" t="s">
        <v>6</v>
      </c>
      <c r="C8" s="239"/>
      <c r="D8" s="239"/>
      <c r="E8" s="239"/>
      <c r="F8" s="239"/>
      <c r="G8" s="239"/>
      <c r="H8" s="239"/>
      <c r="I8" s="239"/>
      <c r="J8" s="239"/>
      <c r="K8" s="239"/>
      <c r="L8" s="239"/>
      <c r="M8" s="239"/>
      <c r="N8" s="239"/>
      <c r="O8" s="239"/>
      <c r="P8" s="239"/>
      <c r="Q8" s="240"/>
    </row>
    <row r="9" spans="1:18" ht="24" customHeight="1">
      <c r="A9" s="16">
        <v>4</v>
      </c>
      <c r="B9" s="235" t="s">
        <v>7</v>
      </c>
      <c r="C9" s="236"/>
      <c r="D9" s="236"/>
      <c r="E9" s="236"/>
      <c r="F9" s="236"/>
      <c r="G9" s="236"/>
      <c r="H9" s="236"/>
      <c r="I9" s="236"/>
      <c r="J9" s="236"/>
      <c r="K9" s="236"/>
      <c r="L9" s="236"/>
      <c r="M9" s="236"/>
      <c r="N9" s="236"/>
      <c r="O9" s="236"/>
      <c r="P9" s="236"/>
      <c r="Q9" s="237"/>
    </row>
    <row r="10" spans="1:18" ht="19.5" customHeight="1">
      <c r="A10" s="16">
        <v>5</v>
      </c>
      <c r="B10" s="235" t="s">
        <v>8</v>
      </c>
      <c r="C10" s="236"/>
      <c r="D10" s="236"/>
      <c r="E10" s="236"/>
      <c r="F10" s="236"/>
      <c r="G10" s="236"/>
      <c r="H10" s="236"/>
      <c r="I10" s="236"/>
      <c r="J10" s="236"/>
      <c r="K10" s="236"/>
      <c r="L10" s="236"/>
      <c r="M10" s="236"/>
      <c r="N10" s="236"/>
      <c r="O10" s="236"/>
      <c r="P10" s="236"/>
      <c r="Q10" s="237"/>
    </row>
    <row r="11" spans="1:18" ht="21" customHeight="1">
      <c r="A11" s="17"/>
      <c r="B11" s="241" t="s">
        <v>9</v>
      </c>
      <c r="C11" s="242"/>
      <c r="D11" s="242"/>
      <c r="E11" s="242"/>
      <c r="F11" s="242"/>
      <c r="G11" s="242"/>
      <c r="H11" s="242"/>
      <c r="I11" s="242"/>
      <c r="J11" s="242"/>
      <c r="K11" s="242"/>
      <c r="L11" s="242"/>
      <c r="M11" s="242"/>
      <c r="N11" s="242"/>
      <c r="O11" s="242"/>
      <c r="P11" s="242"/>
      <c r="Q11" s="242"/>
      <c r="R11" s="21"/>
    </row>
    <row r="12" spans="1:18" ht="21" customHeight="1">
      <c r="A12" s="18"/>
      <c r="B12" s="19"/>
      <c r="C12" s="20"/>
      <c r="D12" s="20"/>
      <c r="E12" s="20"/>
      <c r="F12" s="20"/>
      <c r="G12" s="20"/>
      <c r="H12" s="20"/>
      <c r="I12" s="20"/>
      <c r="J12" s="20"/>
      <c r="K12" s="20"/>
      <c r="L12" s="20"/>
      <c r="M12" s="20"/>
      <c r="N12" s="20"/>
      <c r="O12" s="20"/>
      <c r="P12" s="20"/>
      <c r="Q12" s="20"/>
    </row>
    <row r="13" spans="1:18">
      <c r="A13" s="243" t="s">
        <v>10</v>
      </c>
      <c r="B13" s="243"/>
      <c r="C13" s="243"/>
      <c r="D13" s="243"/>
      <c r="E13" s="243"/>
      <c r="F13" s="243"/>
      <c r="G13" s="243"/>
      <c r="H13" s="243"/>
      <c r="I13" s="243"/>
      <c r="J13" s="243"/>
      <c r="K13" s="243"/>
      <c r="L13" s="243"/>
      <c r="M13" s="243"/>
      <c r="N13" s="243"/>
      <c r="O13" s="243"/>
      <c r="P13" s="243"/>
      <c r="Q13" s="243"/>
    </row>
    <row r="14" spans="1:18" ht="15.75" customHeight="1">
      <c r="A14" s="243" t="s">
        <v>11</v>
      </c>
      <c r="B14" s="243"/>
      <c r="C14" s="243"/>
      <c r="D14" s="243"/>
      <c r="E14" s="243" t="s">
        <v>12</v>
      </c>
      <c r="F14" s="243"/>
      <c r="G14" s="243"/>
      <c r="H14" s="243"/>
      <c r="I14" s="243"/>
      <c r="J14" s="243"/>
      <c r="K14" s="243"/>
      <c r="L14" s="243"/>
      <c r="M14" s="243"/>
      <c r="N14" s="243"/>
      <c r="O14" s="243"/>
      <c r="P14" s="243"/>
      <c r="Q14" s="243"/>
    </row>
    <row r="15" spans="1:18" ht="15.75" customHeight="1">
      <c r="A15" s="243" t="s">
        <v>13</v>
      </c>
      <c r="B15" s="243"/>
      <c r="C15" s="243"/>
      <c r="D15" s="243"/>
      <c r="E15" s="243"/>
      <c r="F15" s="243"/>
      <c r="G15" s="243"/>
      <c r="H15" s="243"/>
      <c r="I15" s="243"/>
      <c r="J15" s="243"/>
      <c r="K15" s="243"/>
      <c r="L15" s="243"/>
      <c r="M15" s="243"/>
      <c r="N15" s="243"/>
      <c r="O15" s="243"/>
      <c r="P15" s="243"/>
      <c r="Q15" s="243"/>
    </row>
    <row r="16" spans="1:18" ht="24" customHeight="1">
      <c r="A16" s="251" t="s">
        <v>14</v>
      </c>
      <c r="B16" s="251"/>
      <c r="C16" s="251"/>
      <c r="D16" s="251"/>
      <c r="E16" s="244" t="s">
        <v>15</v>
      </c>
      <c r="F16" s="244"/>
      <c r="G16" s="244"/>
      <c r="H16" s="244"/>
      <c r="I16" s="244"/>
      <c r="J16" s="244"/>
      <c r="K16" s="244"/>
      <c r="L16" s="244"/>
      <c r="M16" s="244"/>
      <c r="N16" s="244"/>
      <c r="O16" s="244"/>
      <c r="P16" s="244"/>
      <c r="Q16" s="244"/>
    </row>
    <row r="17" spans="1:17" ht="47.25" customHeight="1">
      <c r="A17" s="251"/>
      <c r="B17" s="251"/>
      <c r="C17" s="251"/>
      <c r="D17" s="251"/>
      <c r="E17" s="245" t="s">
        <v>16</v>
      </c>
      <c r="F17" s="245"/>
      <c r="G17" s="245"/>
      <c r="H17" s="245"/>
      <c r="I17" s="245"/>
      <c r="J17" s="245"/>
      <c r="K17" s="245"/>
      <c r="L17" s="245"/>
      <c r="M17" s="245"/>
      <c r="N17" s="245"/>
      <c r="O17" s="245"/>
      <c r="P17" s="245"/>
      <c r="Q17" s="245"/>
    </row>
    <row r="18" spans="1:17" ht="39.75" customHeight="1">
      <c r="A18" s="251"/>
      <c r="B18" s="251"/>
      <c r="C18" s="251"/>
      <c r="D18" s="251"/>
      <c r="E18" s="245" t="s">
        <v>17</v>
      </c>
      <c r="F18" s="245"/>
      <c r="G18" s="245"/>
      <c r="H18" s="245"/>
      <c r="I18" s="245"/>
      <c r="J18" s="245"/>
      <c r="K18" s="245"/>
      <c r="L18" s="245"/>
      <c r="M18" s="245"/>
      <c r="N18" s="245"/>
      <c r="O18" s="245"/>
      <c r="P18" s="245"/>
      <c r="Q18" s="245"/>
    </row>
    <row r="19" spans="1:17" ht="38.25" customHeight="1">
      <c r="A19" s="251"/>
      <c r="B19" s="251"/>
      <c r="C19" s="251"/>
      <c r="D19" s="251"/>
      <c r="E19" s="245" t="s">
        <v>18</v>
      </c>
      <c r="F19" s="245"/>
      <c r="G19" s="245"/>
      <c r="H19" s="245"/>
      <c r="I19" s="245"/>
      <c r="J19" s="245"/>
      <c r="K19" s="245"/>
      <c r="L19" s="245"/>
      <c r="M19" s="245"/>
      <c r="N19" s="245"/>
      <c r="O19" s="245"/>
      <c r="P19" s="245"/>
      <c r="Q19" s="245"/>
    </row>
    <row r="20" spans="1:17" ht="30" customHeight="1">
      <c r="A20" s="251"/>
      <c r="B20" s="251"/>
      <c r="C20" s="251"/>
      <c r="D20" s="251"/>
      <c r="E20" s="245" t="s">
        <v>19</v>
      </c>
      <c r="F20" s="245"/>
      <c r="G20" s="245"/>
      <c r="H20" s="245"/>
      <c r="I20" s="245"/>
      <c r="J20" s="245"/>
      <c r="K20" s="245"/>
      <c r="L20" s="245"/>
      <c r="M20" s="245"/>
      <c r="N20" s="245"/>
      <c r="O20" s="245"/>
      <c r="P20" s="245"/>
      <c r="Q20" s="245"/>
    </row>
    <row r="21" spans="1:17" ht="53.25" customHeight="1">
      <c r="A21" s="251"/>
      <c r="B21" s="251"/>
      <c r="C21" s="251"/>
      <c r="D21" s="251"/>
      <c r="E21" s="245" t="s">
        <v>20</v>
      </c>
      <c r="F21" s="245"/>
      <c r="G21" s="245"/>
      <c r="H21" s="245"/>
      <c r="I21" s="245"/>
      <c r="J21" s="245"/>
      <c r="K21" s="245"/>
      <c r="L21" s="245"/>
      <c r="M21" s="245"/>
      <c r="N21" s="245"/>
      <c r="O21" s="245"/>
      <c r="P21" s="245"/>
      <c r="Q21" s="245"/>
    </row>
    <row r="22" spans="1:17">
      <c r="A22" s="246" t="s">
        <v>21</v>
      </c>
      <c r="B22" s="247"/>
      <c r="C22" s="247"/>
      <c r="D22" s="247"/>
      <c r="E22" s="247"/>
      <c r="F22" s="247"/>
      <c r="G22" s="247"/>
      <c r="H22" s="247"/>
      <c r="I22" s="247"/>
      <c r="J22" s="247"/>
      <c r="K22" s="247"/>
      <c r="L22" s="247"/>
      <c r="M22" s="247"/>
      <c r="N22" s="247"/>
      <c r="O22" s="247"/>
      <c r="P22" s="247"/>
      <c r="Q22" s="247"/>
    </row>
    <row r="23" spans="1:17" ht="48" customHeight="1">
      <c r="A23" s="251" t="s">
        <v>22</v>
      </c>
      <c r="B23" s="252"/>
      <c r="C23" s="252"/>
      <c r="D23" s="252"/>
      <c r="E23" s="245" t="s">
        <v>23</v>
      </c>
      <c r="F23" s="245"/>
      <c r="G23" s="245"/>
      <c r="H23" s="245"/>
      <c r="I23" s="245"/>
      <c r="J23" s="245"/>
      <c r="K23" s="245"/>
      <c r="L23" s="245"/>
      <c r="M23" s="245"/>
      <c r="N23" s="245"/>
      <c r="O23" s="245"/>
      <c r="P23" s="245"/>
      <c r="Q23" s="245"/>
    </row>
    <row r="24" spans="1:17" ht="46.5" customHeight="1">
      <c r="A24" s="252"/>
      <c r="B24" s="252"/>
      <c r="C24" s="252"/>
      <c r="D24" s="252"/>
      <c r="E24" s="245" t="s">
        <v>24</v>
      </c>
      <c r="F24" s="245"/>
      <c r="G24" s="245"/>
      <c r="H24" s="245"/>
      <c r="I24" s="245"/>
      <c r="J24" s="245"/>
      <c r="K24" s="245"/>
      <c r="L24" s="245"/>
      <c r="M24" s="245"/>
      <c r="N24" s="245"/>
      <c r="O24" s="245"/>
      <c r="P24" s="245"/>
      <c r="Q24" s="245"/>
    </row>
    <row r="25" spans="1:17" ht="46.5" customHeight="1">
      <c r="A25" s="252"/>
      <c r="B25" s="252"/>
      <c r="C25" s="252"/>
      <c r="D25" s="252"/>
      <c r="E25" s="245" t="s">
        <v>25</v>
      </c>
      <c r="F25" s="245"/>
      <c r="G25" s="245"/>
      <c r="H25" s="245"/>
      <c r="I25" s="245"/>
      <c r="J25" s="245"/>
      <c r="K25" s="245"/>
      <c r="L25" s="245"/>
      <c r="M25" s="245"/>
      <c r="N25" s="245"/>
      <c r="O25" s="245"/>
      <c r="P25" s="245"/>
      <c r="Q25" s="245"/>
    </row>
    <row r="26" spans="1:17">
      <c r="A26" s="252"/>
      <c r="B26" s="252"/>
      <c r="C26" s="252"/>
      <c r="D26" s="252"/>
      <c r="E26" s="245" t="s">
        <v>26</v>
      </c>
      <c r="F26" s="245"/>
      <c r="G26" s="245"/>
      <c r="H26" s="245"/>
      <c r="I26" s="245"/>
      <c r="J26" s="245"/>
      <c r="K26" s="245"/>
      <c r="L26" s="245"/>
      <c r="M26" s="245"/>
      <c r="N26" s="245"/>
      <c r="O26" s="245"/>
      <c r="P26" s="245"/>
      <c r="Q26" s="245"/>
    </row>
    <row r="27" spans="1:17">
      <c r="A27" s="246" t="s">
        <v>27</v>
      </c>
      <c r="B27" s="246"/>
      <c r="C27" s="246"/>
      <c r="D27" s="246"/>
      <c r="E27" s="246"/>
      <c r="F27" s="246"/>
      <c r="G27" s="246"/>
      <c r="H27" s="246"/>
      <c r="I27" s="246"/>
      <c r="J27" s="246"/>
      <c r="K27" s="246"/>
      <c r="L27" s="246"/>
      <c r="M27" s="246"/>
      <c r="N27" s="246"/>
      <c r="O27" s="246"/>
      <c r="P27" s="246"/>
      <c r="Q27" s="246"/>
    </row>
    <row r="28" spans="1:17" ht="58.5" customHeight="1">
      <c r="A28" s="251" t="s">
        <v>28</v>
      </c>
      <c r="B28" s="251"/>
      <c r="C28" s="251"/>
      <c r="D28" s="251"/>
      <c r="E28" s="245" t="s">
        <v>29</v>
      </c>
      <c r="F28" s="245"/>
      <c r="G28" s="245"/>
      <c r="H28" s="245"/>
      <c r="I28" s="245"/>
      <c r="J28" s="245"/>
      <c r="K28" s="245"/>
      <c r="L28" s="245"/>
      <c r="M28" s="245"/>
      <c r="N28" s="245"/>
      <c r="O28" s="245"/>
      <c r="P28" s="245"/>
      <c r="Q28" s="245"/>
    </row>
    <row r="29" spans="1:17" ht="24" customHeight="1">
      <c r="A29" s="246" t="s">
        <v>30</v>
      </c>
      <c r="B29" s="246"/>
      <c r="C29" s="246"/>
      <c r="D29" s="246"/>
      <c r="E29" s="246"/>
      <c r="F29" s="246"/>
      <c r="G29" s="246"/>
      <c r="H29" s="246"/>
      <c r="I29" s="246"/>
      <c r="J29" s="246"/>
      <c r="K29" s="246"/>
      <c r="L29" s="246"/>
      <c r="M29" s="246"/>
      <c r="N29" s="246"/>
      <c r="O29" s="246"/>
      <c r="P29" s="246"/>
      <c r="Q29" s="246"/>
    </row>
    <row r="30" spans="1:17" ht="50.25" customHeight="1">
      <c r="A30" s="252">
        <v>4</v>
      </c>
      <c r="B30" s="252"/>
      <c r="C30" s="252"/>
      <c r="D30" s="252"/>
      <c r="E30" s="245" t="s">
        <v>31</v>
      </c>
      <c r="F30" s="245"/>
      <c r="G30" s="245"/>
      <c r="H30" s="245"/>
      <c r="I30" s="245"/>
      <c r="J30" s="245"/>
      <c r="K30" s="245"/>
      <c r="L30" s="245"/>
      <c r="M30" s="245"/>
      <c r="N30" s="245"/>
      <c r="O30" s="245"/>
      <c r="P30" s="245"/>
      <c r="Q30" s="245"/>
    </row>
    <row r="31" spans="1:17" ht="45.75" customHeight="1">
      <c r="A31" s="252"/>
      <c r="B31" s="252"/>
      <c r="C31" s="252"/>
      <c r="D31" s="252"/>
      <c r="E31" s="245" t="s">
        <v>32</v>
      </c>
      <c r="F31" s="245"/>
      <c r="G31" s="245"/>
      <c r="H31" s="245"/>
      <c r="I31" s="245"/>
      <c r="J31" s="245"/>
      <c r="K31" s="245"/>
      <c r="L31" s="245"/>
      <c r="M31" s="245"/>
      <c r="N31" s="245"/>
      <c r="O31" s="245"/>
      <c r="P31" s="245"/>
      <c r="Q31" s="245"/>
    </row>
    <row r="32" spans="1:17" ht="30" customHeight="1">
      <c r="A32" s="246" t="s">
        <v>33</v>
      </c>
      <c r="B32" s="246"/>
      <c r="C32" s="246"/>
      <c r="D32" s="246"/>
      <c r="E32" s="246"/>
      <c r="F32" s="246"/>
      <c r="G32" s="246"/>
      <c r="H32" s="246"/>
      <c r="I32" s="246"/>
      <c r="J32" s="246"/>
      <c r="K32" s="246"/>
      <c r="L32" s="246"/>
      <c r="M32" s="246"/>
      <c r="N32" s="246"/>
      <c r="O32" s="246"/>
      <c r="P32" s="246"/>
      <c r="Q32" s="246"/>
    </row>
    <row r="33" spans="1:17" ht="19.5" customHeight="1">
      <c r="A33" s="252">
        <v>5</v>
      </c>
      <c r="B33" s="252"/>
      <c r="C33" s="252"/>
      <c r="D33" s="252"/>
      <c r="E33" s="253" t="s">
        <v>34</v>
      </c>
      <c r="F33" s="253"/>
      <c r="G33" s="253"/>
      <c r="H33" s="253"/>
      <c r="I33" s="253"/>
      <c r="J33" s="253"/>
      <c r="K33" s="253"/>
      <c r="L33" s="253"/>
      <c r="M33" s="253"/>
      <c r="N33" s="253"/>
      <c r="O33" s="253"/>
      <c r="P33" s="253"/>
      <c r="Q33" s="253"/>
    </row>
    <row r="34" spans="1:17" ht="201.75" customHeight="1">
      <c r="A34" s="252"/>
      <c r="B34" s="252"/>
      <c r="C34" s="252"/>
      <c r="D34" s="252"/>
      <c r="E34" s="248" t="s">
        <v>35</v>
      </c>
      <c r="F34" s="248"/>
      <c r="G34" s="248"/>
      <c r="H34" s="248"/>
      <c r="I34" s="248"/>
      <c r="J34" s="248"/>
      <c r="K34" s="248"/>
      <c r="L34" s="248"/>
      <c r="M34" s="248"/>
      <c r="N34" s="248"/>
      <c r="O34" s="248"/>
      <c r="P34" s="248"/>
      <c r="Q34" s="248"/>
    </row>
    <row r="35" spans="1:17" ht="18.75" customHeight="1">
      <c r="A35" s="252"/>
      <c r="B35" s="252"/>
      <c r="C35" s="252"/>
      <c r="D35" s="252"/>
      <c r="E35" s="253" t="s">
        <v>36</v>
      </c>
      <c r="F35" s="253"/>
      <c r="G35" s="253"/>
      <c r="H35" s="253"/>
      <c r="I35" s="253"/>
      <c r="J35" s="253"/>
      <c r="K35" s="253"/>
      <c r="L35" s="253"/>
      <c r="M35" s="253"/>
      <c r="N35" s="253"/>
      <c r="O35" s="253"/>
      <c r="P35" s="253"/>
      <c r="Q35" s="253"/>
    </row>
    <row r="36" spans="1:17" ht="186.75" customHeight="1">
      <c r="A36" s="252"/>
      <c r="B36" s="252"/>
      <c r="C36" s="252"/>
      <c r="D36" s="252"/>
      <c r="E36" s="248" t="s">
        <v>37</v>
      </c>
      <c r="F36" s="249"/>
      <c r="G36" s="249"/>
      <c r="H36" s="249"/>
      <c r="I36" s="249"/>
      <c r="J36" s="249"/>
      <c r="K36" s="249"/>
      <c r="L36" s="249"/>
      <c r="M36" s="249"/>
      <c r="N36" s="249"/>
      <c r="O36" s="249"/>
      <c r="P36" s="249"/>
      <c r="Q36" s="249"/>
    </row>
    <row r="37" spans="1:17" ht="115.5" customHeight="1">
      <c r="A37" s="252"/>
      <c r="B37" s="252"/>
      <c r="C37" s="252"/>
      <c r="D37" s="252"/>
      <c r="E37" s="250" t="s">
        <v>38</v>
      </c>
      <c r="F37" s="250"/>
      <c r="G37" s="250"/>
      <c r="H37" s="250"/>
      <c r="I37" s="250"/>
      <c r="J37" s="250"/>
      <c r="K37" s="250"/>
      <c r="L37" s="250"/>
      <c r="M37" s="250"/>
      <c r="N37" s="250"/>
      <c r="O37" s="250"/>
      <c r="P37" s="250"/>
      <c r="Q37" s="250"/>
    </row>
    <row r="38" spans="1:17" ht="66.75" customHeight="1">
      <c r="A38" s="252"/>
      <c r="B38" s="252"/>
      <c r="C38" s="252"/>
      <c r="D38" s="252"/>
      <c r="E38" s="248" t="s">
        <v>39</v>
      </c>
      <c r="F38" s="249"/>
      <c r="G38" s="249"/>
      <c r="H38" s="249"/>
      <c r="I38" s="249"/>
      <c r="J38" s="249"/>
      <c r="K38" s="249"/>
      <c r="L38" s="249"/>
      <c r="M38" s="249"/>
      <c r="N38" s="249"/>
      <c r="O38" s="249"/>
      <c r="P38" s="249"/>
      <c r="Q38" s="249"/>
    </row>
  </sheetData>
  <mergeCells count="42">
    <mergeCell ref="E36:Q36"/>
    <mergeCell ref="E37:Q37"/>
    <mergeCell ref="E38:Q38"/>
    <mergeCell ref="A16:D21"/>
    <mergeCell ref="A23:D26"/>
    <mergeCell ref="A33:D38"/>
    <mergeCell ref="A30:D31"/>
    <mergeCell ref="E31:Q31"/>
    <mergeCell ref="A32:Q32"/>
    <mergeCell ref="E33:Q33"/>
    <mergeCell ref="E34:Q34"/>
    <mergeCell ref="E35:Q35"/>
    <mergeCell ref="A27:Q27"/>
    <mergeCell ref="A28:D28"/>
    <mergeCell ref="E28:Q28"/>
    <mergeCell ref="A29:Q29"/>
    <mergeCell ref="E30:Q30"/>
    <mergeCell ref="A22:Q22"/>
    <mergeCell ref="E23:Q23"/>
    <mergeCell ref="E24:Q24"/>
    <mergeCell ref="E25:Q25"/>
    <mergeCell ref="E26:Q26"/>
    <mergeCell ref="E17:Q17"/>
    <mergeCell ref="E18:Q18"/>
    <mergeCell ref="E19:Q19"/>
    <mergeCell ref="E20:Q20"/>
    <mergeCell ref="E21:Q21"/>
    <mergeCell ref="A13:Q13"/>
    <mergeCell ref="A14:D14"/>
    <mergeCell ref="E14:Q14"/>
    <mergeCell ref="A15:Q15"/>
    <mergeCell ref="E16:Q16"/>
    <mergeCell ref="B7:Q7"/>
    <mergeCell ref="B8:Q8"/>
    <mergeCell ref="B9:Q9"/>
    <mergeCell ref="B10:Q10"/>
    <mergeCell ref="B11:Q11"/>
    <mergeCell ref="A1:Q1"/>
    <mergeCell ref="A2:Q2"/>
    <mergeCell ref="E3:N3"/>
    <mergeCell ref="B5:Q5"/>
    <mergeCell ref="B6:Q6"/>
  </mergeCells>
  <pageMargins left="0.70866141732283505" right="0.70866141732283505" top="0.74803149606299202" bottom="0.74803149606299202" header="0.31496062992126" footer="0.31496062992126"/>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10" workbookViewId="0">
      <selection activeCell="A19" sqref="A19:N19"/>
    </sheetView>
  </sheetViews>
  <sheetFormatPr defaultColWidth="9.109375" defaultRowHeight="14.4"/>
  <cols>
    <col min="1" max="1" width="18.6640625" style="1" customWidth="1"/>
    <col min="2" max="13" width="9.109375" style="1"/>
    <col min="14" max="14" width="18.44140625" style="1" customWidth="1"/>
    <col min="15" max="16384" width="9.109375" style="1"/>
  </cols>
  <sheetData>
    <row r="1" spans="1:14">
      <c r="A1" s="2"/>
      <c r="F1" s="3"/>
      <c r="G1" s="3"/>
      <c r="H1" s="3"/>
      <c r="I1" s="3"/>
      <c r="J1" s="3"/>
      <c r="K1" s="3"/>
      <c r="L1" s="3"/>
      <c r="M1" s="3"/>
      <c r="N1" s="3" t="s">
        <v>40</v>
      </c>
    </row>
    <row r="2" spans="1:14" ht="15">
      <c r="A2" s="254" t="s">
        <v>41</v>
      </c>
      <c r="B2" s="255"/>
      <c r="C2" s="255"/>
      <c r="D2" s="255"/>
      <c r="E2" s="255"/>
      <c r="F2" s="255"/>
      <c r="G2" s="255"/>
      <c r="H2" s="255"/>
      <c r="I2" s="255"/>
      <c r="J2" s="255"/>
      <c r="K2" s="255"/>
      <c r="L2" s="255"/>
      <c r="M2" s="255"/>
      <c r="N2" s="256"/>
    </row>
    <row r="3" spans="1:14">
      <c r="A3" s="257" t="s">
        <v>42</v>
      </c>
      <c r="B3" s="258"/>
      <c r="C3" s="258"/>
      <c r="D3" s="258"/>
      <c r="E3" s="258"/>
      <c r="F3" s="258"/>
      <c r="G3" s="258"/>
      <c r="H3" s="258"/>
      <c r="I3" s="258"/>
      <c r="J3" s="258"/>
      <c r="K3" s="258"/>
      <c r="L3" s="258"/>
      <c r="M3" s="258"/>
      <c r="N3" s="259"/>
    </row>
    <row r="4" spans="1:14" ht="46.5" customHeight="1">
      <c r="A4" s="4" t="s">
        <v>43</v>
      </c>
      <c r="B4" s="260" t="s">
        <v>44</v>
      </c>
      <c r="C4" s="260"/>
      <c r="D4" s="260"/>
      <c r="E4" s="260"/>
      <c r="F4" s="260"/>
      <c r="G4" s="260"/>
      <c r="H4" s="260"/>
      <c r="I4" s="260"/>
      <c r="J4" s="260"/>
      <c r="K4" s="260"/>
      <c r="L4" s="260"/>
      <c r="M4" s="260"/>
      <c r="N4" s="261"/>
    </row>
    <row r="5" spans="1:14" ht="45.75" customHeight="1">
      <c r="A5" s="262" t="s">
        <v>45</v>
      </c>
      <c r="B5" s="263"/>
      <c r="C5" s="263"/>
      <c r="D5" s="263"/>
      <c r="E5" s="263"/>
      <c r="F5" s="263"/>
      <c r="G5" s="263"/>
      <c r="H5" s="263"/>
      <c r="I5" s="263"/>
      <c r="J5" s="263"/>
      <c r="K5" s="263"/>
      <c r="L5" s="263"/>
      <c r="M5" s="263"/>
      <c r="N5" s="264"/>
    </row>
    <row r="6" spans="1:14" ht="29.25" customHeight="1">
      <c r="A6" s="262" t="s">
        <v>46</v>
      </c>
      <c r="B6" s="263"/>
      <c r="C6" s="263"/>
      <c r="D6" s="263"/>
      <c r="E6" s="263"/>
      <c r="F6" s="263"/>
      <c r="G6" s="263"/>
      <c r="H6" s="263"/>
      <c r="I6" s="263"/>
      <c r="J6" s="263"/>
      <c r="K6" s="263"/>
      <c r="L6" s="263"/>
      <c r="M6" s="263"/>
      <c r="N6" s="264"/>
    </row>
    <row r="7" spans="1:14" ht="17.25" customHeight="1">
      <c r="A7" s="5" t="s">
        <v>47</v>
      </c>
      <c r="B7" s="6"/>
      <c r="C7" s="6"/>
      <c r="D7" s="6"/>
      <c r="E7" s="6"/>
      <c r="F7" s="6"/>
      <c r="G7" s="6"/>
      <c r="H7" s="6"/>
      <c r="I7" s="6"/>
      <c r="J7" s="6"/>
      <c r="K7" s="6"/>
      <c r="L7" s="6"/>
      <c r="M7" s="6"/>
      <c r="N7" s="8"/>
    </row>
    <row r="8" spans="1:14" ht="51" customHeight="1">
      <c r="A8" s="262" t="s">
        <v>48</v>
      </c>
      <c r="B8" s="263"/>
      <c r="C8" s="263"/>
      <c r="D8" s="263"/>
      <c r="E8" s="263"/>
      <c r="F8" s="263"/>
      <c r="G8" s="263"/>
      <c r="H8" s="263"/>
      <c r="I8" s="263"/>
      <c r="J8" s="263"/>
      <c r="K8" s="263"/>
      <c r="L8" s="263"/>
      <c r="M8" s="263"/>
      <c r="N8" s="264"/>
    </row>
    <row r="9" spans="1:14" ht="36" customHeight="1">
      <c r="A9" s="262" t="s">
        <v>49</v>
      </c>
      <c r="B9" s="263"/>
      <c r="C9" s="263"/>
      <c r="D9" s="263"/>
      <c r="E9" s="263"/>
      <c r="F9" s="263"/>
      <c r="G9" s="263"/>
      <c r="H9" s="263"/>
      <c r="I9" s="263"/>
      <c r="J9" s="263"/>
      <c r="K9" s="263"/>
      <c r="L9" s="263"/>
      <c r="M9" s="263"/>
      <c r="N9" s="264"/>
    </row>
    <row r="10" spans="1:14" ht="30" customHeight="1">
      <c r="A10" s="262" t="s">
        <v>50</v>
      </c>
      <c r="B10" s="263"/>
      <c r="C10" s="263"/>
      <c r="D10" s="263"/>
      <c r="E10" s="263"/>
      <c r="F10" s="263"/>
      <c r="G10" s="263"/>
      <c r="H10" s="263"/>
      <c r="I10" s="263"/>
      <c r="J10" s="263"/>
      <c r="K10" s="263"/>
      <c r="L10" s="263"/>
      <c r="M10" s="263"/>
      <c r="N10" s="264"/>
    </row>
    <row r="11" spans="1:14" ht="18.75" customHeight="1">
      <c r="A11" s="262" t="s">
        <v>51</v>
      </c>
      <c r="B11" s="263"/>
      <c r="C11" s="263"/>
      <c r="D11" s="263"/>
      <c r="E11" s="263"/>
      <c r="F11" s="263"/>
      <c r="G11" s="263"/>
      <c r="H11" s="263"/>
      <c r="I11" s="263"/>
      <c r="J11" s="263"/>
      <c r="K11" s="263"/>
      <c r="L11" s="263"/>
      <c r="M11" s="263"/>
      <c r="N11" s="264"/>
    </row>
    <row r="12" spans="1:14">
      <c r="A12" s="257" t="s">
        <v>52</v>
      </c>
      <c r="B12" s="258"/>
      <c r="C12" s="258"/>
      <c r="D12" s="258"/>
      <c r="E12" s="258"/>
      <c r="F12" s="258"/>
      <c r="G12" s="258"/>
      <c r="H12" s="258"/>
      <c r="I12" s="258"/>
      <c r="J12" s="258"/>
      <c r="K12" s="258"/>
      <c r="L12" s="258"/>
      <c r="M12" s="258"/>
      <c r="N12" s="259"/>
    </row>
    <row r="13" spans="1:14">
      <c r="A13" s="7" t="s">
        <v>53</v>
      </c>
      <c r="N13" s="9"/>
    </row>
    <row r="14" spans="1:14" ht="117" customHeight="1">
      <c r="A14" s="265" t="s">
        <v>54</v>
      </c>
      <c r="B14" s="266"/>
      <c r="C14" s="266"/>
      <c r="D14" s="266"/>
      <c r="E14" s="266"/>
      <c r="F14" s="266"/>
      <c r="G14" s="266"/>
      <c r="H14" s="266"/>
      <c r="I14" s="266"/>
      <c r="J14" s="266"/>
      <c r="K14" s="266"/>
      <c r="L14" s="266"/>
      <c r="M14" s="266"/>
      <c r="N14" s="267"/>
    </row>
    <row r="15" spans="1:14" ht="28.5" customHeight="1">
      <c r="A15" s="268" t="s">
        <v>55</v>
      </c>
      <c r="B15" s="269"/>
      <c r="C15" s="269"/>
      <c r="D15" s="269"/>
      <c r="E15" s="269"/>
      <c r="F15" s="269"/>
      <c r="G15" s="269"/>
      <c r="H15" s="269"/>
      <c r="I15" s="269"/>
      <c r="J15" s="269"/>
      <c r="K15" s="269"/>
      <c r="L15" s="269"/>
      <c r="M15" s="269"/>
      <c r="N15" s="270"/>
    </row>
    <row r="16" spans="1:14" ht="120" customHeight="1">
      <c r="A16" s="271" t="s">
        <v>56</v>
      </c>
      <c r="B16" s="272"/>
      <c r="C16" s="272"/>
      <c r="D16" s="272"/>
      <c r="E16" s="272"/>
      <c r="F16" s="272"/>
      <c r="G16" s="272"/>
      <c r="H16" s="272"/>
      <c r="I16" s="272"/>
      <c r="J16" s="272"/>
      <c r="K16" s="272"/>
      <c r="L16" s="272"/>
      <c r="M16" s="272"/>
      <c r="N16" s="273"/>
    </row>
    <row r="17" spans="1:14" ht="13.5" customHeight="1">
      <c r="A17" s="262" t="s">
        <v>57</v>
      </c>
      <c r="B17" s="263"/>
      <c r="C17" s="263"/>
      <c r="D17" s="263"/>
      <c r="E17" s="263"/>
      <c r="F17" s="263"/>
      <c r="G17" s="263"/>
      <c r="H17" s="263"/>
      <c r="I17" s="263"/>
      <c r="J17" s="263"/>
      <c r="K17" s="263"/>
      <c r="L17" s="263"/>
      <c r="M17" s="263"/>
      <c r="N17" s="264"/>
    </row>
    <row r="18" spans="1:14" ht="15" customHeight="1">
      <c r="A18" s="262" t="s">
        <v>58</v>
      </c>
      <c r="B18" s="263"/>
      <c r="C18" s="263"/>
      <c r="D18" s="263"/>
      <c r="E18" s="263"/>
      <c r="F18" s="263"/>
      <c r="G18" s="263"/>
      <c r="H18" s="263"/>
      <c r="I18" s="263"/>
      <c r="J18" s="263"/>
      <c r="K18" s="263"/>
      <c r="L18" s="263"/>
      <c r="M18" s="263"/>
      <c r="N18" s="264"/>
    </row>
    <row r="19" spans="1:14" ht="49.5" customHeight="1">
      <c r="A19" s="262" t="s">
        <v>59</v>
      </c>
      <c r="B19" s="263"/>
      <c r="C19" s="263"/>
      <c r="D19" s="263"/>
      <c r="E19" s="263"/>
      <c r="F19" s="263"/>
      <c r="G19" s="263"/>
      <c r="H19" s="263"/>
      <c r="I19" s="263"/>
      <c r="J19" s="263"/>
      <c r="K19" s="263"/>
      <c r="L19" s="263"/>
      <c r="M19" s="263"/>
      <c r="N19" s="264"/>
    </row>
    <row r="20" spans="1:14">
      <c r="A20" s="257" t="s">
        <v>60</v>
      </c>
      <c r="B20" s="258"/>
      <c r="C20" s="258"/>
      <c r="D20" s="258"/>
      <c r="E20" s="258"/>
      <c r="F20" s="258"/>
      <c r="G20" s="258"/>
      <c r="H20" s="258"/>
      <c r="I20" s="258"/>
      <c r="J20" s="258"/>
      <c r="K20" s="258"/>
      <c r="L20" s="258"/>
      <c r="M20" s="258"/>
      <c r="N20" s="259"/>
    </row>
    <row r="21" spans="1:14" ht="77.25" customHeight="1">
      <c r="A21" s="274" t="s">
        <v>61</v>
      </c>
      <c r="B21" s="275"/>
      <c r="C21" s="275"/>
      <c r="D21" s="275"/>
      <c r="E21" s="275"/>
      <c r="F21" s="275"/>
      <c r="G21" s="275"/>
      <c r="H21" s="275"/>
      <c r="I21" s="275"/>
      <c r="J21" s="275"/>
      <c r="K21" s="275"/>
      <c r="L21" s="275"/>
      <c r="M21" s="275"/>
      <c r="N21" s="276"/>
    </row>
    <row r="22" spans="1:14">
      <c r="A22" s="257" t="s">
        <v>62</v>
      </c>
      <c r="B22" s="258"/>
      <c r="C22" s="258"/>
      <c r="D22" s="258"/>
      <c r="E22" s="258"/>
      <c r="F22" s="258"/>
      <c r="G22" s="258"/>
      <c r="H22" s="258"/>
      <c r="I22" s="258"/>
      <c r="J22" s="258"/>
      <c r="K22" s="258"/>
      <c r="L22" s="258"/>
      <c r="M22" s="258"/>
      <c r="N22" s="259"/>
    </row>
    <row r="23" spans="1:14" ht="51.75" customHeight="1">
      <c r="A23" s="274" t="s">
        <v>63</v>
      </c>
      <c r="B23" s="275"/>
      <c r="C23" s="275"/>
      <c r="D23" s="275"/>
      <c r="E23" s="275"/>
      <c r="F23" s="275"/>
      <c r="G23" s="275"/>
      <c r="H23" s="275"/>
      <c r="I23" s="275"/>
      <c r="J23" s="275"/>
      <c r="K23" s="275"/>
      <c r="L23" s="275"/>
      <c r="M23" s="275"/>
      <c r="N23" s="276"/>
    </row>
    <row r="24" spans="1:14">
      <c r="A24" s="257" t="s">
        <v>64</v>
      </c>
      <c r="B24" s="258"/>
      <c r="C24" s="258"/>
      <c r="D24" s="258"/>
      <c r="E24" s="258"/>
      <c r="F24" s="258"/>
      <c r="G24" s="258"/>
      <c r="H24" s="258"/>
      <c r="I24" s="258"/>
      <c r="J24" s="258"/>
      <c r="K24" s="258"/>
      <c r="L24" s="258"/>
      <c r="M24" s="258"/>
      <c r="N24" s="259"/>
    </row>
    <row r="25" spans="1:14" ht="14.25" customHeight="1">
      <c r="A25" s="274" t="s">
        <v>65</v>
      </c>
      <c r="B25" s="275"/>
      <c r="C25" s="275"/>
      <c r="D25" s="275"/>
      <c r="E25" s="275"/>
      <c r="F25" s="275"/>
      <c r="G25" s="275"/>
      <c r="H25" s="275"/>
      <c r="I25" s="275"/>
      <c r="J25" s="275"/>
      <c r="K25" s="275"/>
      <c r="L25" s="275"/>
      <c r="M25" s="275"/>
      <c r="N25" s="276"/>
    </row>
    <row r="26" spans="1:14">
      <c r="A26" s="257" t="s">
        <v>66</v>
      </c>
      <c r="B26" s="258"/>
      <c r="C26" s="258"/>
      <c r="D26" s="258"/>
      <c r="E26" s="258"/>
      <c r="F26" s="258"/>
      <c r="G26" s="258"/>
      <c r="H26" s="258"/>
      <c r="I26" s="258"/>
      <c r="J26" s="258"/>
      <c r="K26" s="258"/>
      <c r="L26" s="258"/>
      <c r="M26" s="258"/>
      <c r="N26" s="259"/>
    </row>
    <row r="27" spans="1:14" ht="63" customHeight="1">
      <c r="A27" s="274" t="s">
        <v>67</v>
      </c>
      <c r="B27" s="275"/>
      <c r="C27" s="275"/>
      <c r="D27" s="275"/>
      <c r="E27" s="275"/>
      <c r="F27" s="275"/>
      <c r="G27" s="275"/>
      <c r="H27" s="275"/>
      <c r="I27" s="275"/>
      <c r="J27" s="275"/>
      <c r="K27" s="275"/>
      <c r="L27" s="275"/>
      <c r="M27" s="275"/>
      <c r="N27" s="276"/>
    </row>
    <row r="28" spans="1:14">
      <c r="A28" s="257" t="s">
        <v>68</v>
      </c>
      <c r="B28" s="258"/>
      <c r="C28" s="258"/>
      <c r="D28" s="258"/>
      <c r="E28" s="258"/>
      <c r="F28" s="258"/>
      <c r="G28" s="258"/>
      <c r="H28" s="258"/>
      <c r="I28" s="258"/>
      <c r="J28" s="258"/>
      <c r="K28" s="258"/>
      <c r="L28" s="258"/>
      <c r="M28" s="258"/>
      <c r="N28" s="259"/>
    </row>
    <row r="29" spans="1:14" ht="17.25" customHeight="1">
      <c r="A29" s="274" t="s">
        <v>69</v>
      </c>
      <c r="B29" s="275"/>
      <c r="C29" s="275"/>
      <c r="D29" s="275"/>
      <c r="E29" s="275"/>
      <c r="F29" s="275"/>
      <c r="G29" s="275"/>
      <c r="H29" s="275"/>
      <c r="I29" s="275"/>
      <c r="J29" s="275"/>
      <c r="K29" s="275"/>
      <c r="L29" s="275"/>
      <c r="M29" s="275"/>
      <c r="N29" s="276"/>
    </row>
    <row r="30" spans="1:14" ht="36" customHeight="1">
      <c r="A30" s="274" t="s">
        <v>70</v>
      </c>
      <c r="B30" s="275"/>
      <c r="C30" s="275"/>
      <c r="D30" s="275"/>
      <c r="E30" s="275"/>
      <c r="F30" s="275"/>
      <c r="G30" s="275"/>
      <c r="H30" s="275"/>
      <c r="I30" s="275"/>
      <c r="J30" s="275"/>
      <c r="K30" s="275"/>
      <c r="L30" s="275"/>
      <c r="M30" s="275"/>
      <c r="N30" s="276"/>
    </row>
    <row r="31" spans="1:14">
      <c r="A31" s="257" t="s">
        <v>71</v>
      </c>
      <c r="B31" s="258"/>
      <c r="C31" s="258"/>
      <c r="D31" s="258"/>
      <c r="E31" s="258"/>
      <c r="F31" s="258"/>
      <c r="G31" s="258"/>
      <c r="H31" s="258"/>
      <c r="I31" s="258"/>
      <c r="J31" s="258"/>
      <c r="K31" s="258"/>
      <c r="L31" s="258"/>
      <c r="M31" s="258"/>
      <c r="N31" s="259"/>
    </row>
    <row r="32" spans="1:14">
      <c r="A32" s="257" t="s">
        <v>72</v>
      </c>
      <c r="B32" s="258"/>
      <c r="C32" s="258"/>
      <c r="D32" s="258"/>
      <c r="E32" s="258"/>
      <c r="F32" s="258"/>
      <c r="G32" s="258"/>
      <c r="H32" s="258"/>
      <c r="I32" s="258"/>
      <c r="J32" s="258"/>
      <c r="K32" s="258"/>
      <c r="L32" s="258"/>
      <c r="M32" s="258"/>
      <c r="N32" s="259"/>
    </row>
    <row r="33" spans="1:14" ht="34.5" customHeight="1">
      <c r="A33" s="274" t="s">
        <v>73</v>
      </c>
      <c r="B33" s="275"/>
      <c r="C33" s="275"/>
      <c r="D33" s="275"/>
      <c r="E33" s="275"/>
      <c r="F33" s="275"/>
      <c r="G33" s="275"/>
      <c r="H33" s="275"/>
      <c r="I33" s="275"/>
      <c r="J33" s="275"/>
      <c r="K33" s="275"/>
      <c r="L33" s="275"/>
      <c r="M33" s="275"/>
      <c r="N33" s="276"/>
    </row>
  </sheetData>
  <mergeCells count="30">
    <mergeCell ref="A29:N29"/>
    <mergeCell ref="A30:N30"/>
    <mergeCell ref="A31:N31"/>
    <mergeCell ref="A32:N32"/>
    <mergeCell ref="A33:N33"/>
    <mergeCell ref="A24:N24"/>
    <mergeCell ref="A25:N25"/>
    <mergeCell ref="A26:N26"/>
    <mergeCell ref="A27:N27"/>
    <mergeCell ref="A28:N28"/>
    <mergeCell ref="A19:N19"/>
    <mergeCell ref="A20:N20"/>
    <mergeCell ref="A21:N21"/>
    <mergeCell ref="A22:N22"/>
    <mergeCell ref="A23:N23"/>
    <mergeCell ref="A14:N14"/>
    <mergeCell ref="A15:N15"/>
    <mergeCell ref="A16:N16"/>
    <mergeCell ref="A17:N17"/>
    <mergeCell ref="A18:N18"/>
    <mergeCell ref="A8:N8"/>
    <mergeCell ref="A9:N9"/>
    <mergeCell ref="A10:N10"/>
    <mergeCell ref="A11:N11"/>
    <mergeCell ref="A12:N12"/>
    <mergeCell ref="A2:N2"/>
    <mergeCell ref="A3:N3"/>
    <mergeCell ref="B4:N4"/>
    <mergeCell ref="A5:N5"/>
    <mergeCell ref="A6:N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4"/>
  <sheetViews>
    <sheetView tabSelected="1" topLeftCell="A140" zoomScale="85" zoomScaleNormal="85" workbookViewId="0">
      <selection activeCell="K151" sqref="K151"/>
    </sheetView>
  </sheetViews>
  <sheetFormatPr defaultColWidth="9.109375" defaultRowHeight="13.8"/>
  <cols>
    <col min="1" max="1" width="6.33203125" style="46" customWidth="1"/>
    <col min="2" max="2" width="45.5546875" style="35" customWidth="1"/>
    <col min="3" max="3" width="9.33203125" style="35" customWidth="1"/>
    <col min="4" max="4" width="9.88671875" style="35" customWidth="1"/>
    <col min="5" max="5" width="9.88671875" style="47" customWidth="1"/>
    <col min="6" max="6" width="12.44140625" style="35" customWidth="1"/>
    <col min="7" max="7" width="57.33203125" style="35" customWidth="1"/>
    <col min="8" max="8" width="9.109375" style="35" customWidth="1"/>
    <col min="9" max="9" width="9.5546875" style="35" customWidth="1"/>
    <col min="10" max="10" width="18.6640625" style="35" bestFit="1" customWidth="1"/>
    <col min="11" max="11" width="18" style="35" customWidth="1"/>
    <col min="12" max="12" width="9.109375" style="35"/>
    <col min="13" max="13" width="10" style="35" bestFit="1" customWidth="1"/>
    <col min="14" max="16384" width="9.109375" style="35"/>
  </cols>
  <sheetData>
    <row r="1" spans="1:13">
      <c r="A1" s="278"/>
      <c r="B1" s="278"/>
      <c r="C1" s="73"/>
      <c r="D1" s="73"/>
      <c r="E1" s="74"/>
      <c r="F1" s="73"/>
      <c r="G1" s="75"/>
      <c r="H1" s="75"/>
      <c r="I1" s="75"/>
      <c r="J1" s="76"/>
      <c r="K1" s="76"/>
    </row>
    <row r="2" spans="1:13">
      <c r="A2" s="278"/>
      <c r="B2" s="278"/>
      <c r="C2" s="73"/>
      <c r="D2" s="73"/>
      <c r="E2" s="74"/>
      <c r="F2" s="73"/>
      <c r="G2" s="73"/>
      <c r="H2" s="73"/>
      <c r="I2" s="76"/>
      <c r="J2" s="76"/>
      <c r="K2" s="76"/>
    </row>
    <row r="3" spans="1:13">
      <c r="A3" s="277"/>
      <c r="B3" s="277"/>
      <c r="C3" s="277"/>
      <c r="D3" s="277"/>
      <c r="E3" s="277"/>
      <c r="F3" s="277"/>
      <c r="G3" s="277"/>
      <c r="H3" s="277"/>
      <c r="I3" s="277"/>
      <c r="J3" s="277"/>
      <c r="K3" s="51"/>
    </row>
    <row r="4" spans="1:13">
      <c r="A4" s="277" t="s">
        <v>289</v>
      </c>
      <c r="B4" s="277"/>
      <c r="C4" s="277"/>
      <c r="D4" s="277"/>
      <c r="E4" s="277"/>
      <c r="F4" s="277"/>
      <c r="G4" s="277"/>
      <c r="H4" s="277"/>
      <c r="I4" s="277"/>
    </row>
    <row r="5" spans="1:13">
      <c r="A5" s="279" t="s">
        <v>183</v>
      </c>
      <c r="B5" s="279"/>
      <c r="C5" s="279"/>
      <c r="D5" s="279"/>
      <c r="E5" s="279"/>
      <c r="F5" s="279"/>
      <c r="G5" s="279"/>
      <c r="H5" s="279"/>
      <c r="I5" s="279"/>
      <c r="J5" s="279"/>
      <c r="K5" s="279"/>
    </row>
    <row r="6" spans="1:13">
      <c r="A6" s="279"/>
      <c r="B6" s="279"/>
      <c r="C6" s="279"/>
      <c r="D6" s="279"/>
      <c r="E6" s="279"/>
      <c r="F6" s="279"/>
      <c r="G6" s="279"/>
      <c r="H6" s="279"/>
      <c r="I6" s="279"/>
      <c r="J6" s="279"/>
      <c r="K6" s="279"/>
    </row>
    <row r="7" spans="1:13" s="41" customFormat="1" ht="82.8">
      <c r="A7" s="36" t="s">
        <v>74</v>
      </c>
      <c r="B7" s="37" t="s">
        <v>75</v>
      </c>
      <c r="C7" s="38" t="s">
        <v>76</v>
      </c>
      <c r="D7" s="39" t="s">
        <v>115</v>
      </c>
      <c r="E7" s="40" t="s">
        <v>119</v>
      </c>
      <c r="F7" s="39" t="s">
        <v>120</v>
      </c>
      <c r="G7" s="38" t="s">
        <v>77</v>
      </c>
      <c r="H7" s="38" t="s">
        <v>78</v>
      </c>
      <c r="I7" s="39" t="s">
        <v>79</v>
      </c>
      <c r="J7" s="39" t="s">
        <v>121</v>
      </c>
      <c r="K7" s="39" t="s">
        <v>122</v>
      </c>
    </row>
    <row r="8" spans="1:13" s="41" customFormat="1" ht="42" customHeight="1">
      <c r="A8" s="22">
        <v>1</v>
      </c>
      <c r="B8" s="100" t="s">
        <v>187</v>
      </c>
      <c r="C8" s="80" t="s">
        <v>88</v>
      </c>
      <c r="D8" s="24">
        <v>7</v>
      </c>
      <c r="E8" s="24">
        <v>42.5</v>
      </c>
      <c r="F8" s="24">
        <f>D8*E8</f>
        <v>297.5</v>
      </c>
      <c r="G8" s="92" t="s">
        <v>253</v>
      </c>
      <c r="H8" s="23" t="s">
        <v>88</v>
      </c>
      <c r="I8" s="24">
        <v>7</v>
      </c>
      <c r="J8" s="24">
        <v>7.36</v>
      </c>
      <c r="K8" s="24">
        <f t="shared" ref="K8:K20" si="0">J8*I8</f>
        <v>51.52</v>
      </c>
    </row>
    <row r="9" spans="1:13" s="41" customFormat="1" ht="42" customHeight="1">
      <c r="A9" s="22">
        <v>2</v>
      </c>
      <c r="B9" s="100" t="s">
        <v>297</v>
      </c>
      <c r="C9" s="80" t="s">
        <v>80</v>
      </c>
      <c r="D9" s="24">
        <v>2</v>
      </c>
      <c r="E9" s="24">
        <v>127</v>
      </c>
      <c r="F9" s="24">
        <f t="shared" ref="F9:F10" si="1">D9*E9</f>
        <v>254</v>
      </c>
      <c r="G9" s="216"/>
      <c r="H9" s="23"/>
      <c r="I9" s="24"/>
      <c r="J9" s="24"/>
      <c r="K9" s="24"/>
    </row>
    <row r="10" spans="1:13" s="41" customFormat="1" ht="42" customHeight="1">
      <c r="A10" s="22">
        <v>3</v>
      </c>
      <c r="B10" s="100" t="s">
        <v>298</v>
      </c>
      <c r="C10" s="80" t="s">
        <v>80</v>
      </c>
      <c r="D10" s="24">
        <v>2</v>
      </c>
      <c r="E10" s="24">
        <v>453</v>
      </c>
      <c r="F10" s="24">
        <f t="shared" si="1"/>
        <v>906</v>
      </c>
      <c r="G10" s="216"/>
      <c r="H10" s="23"/>
      <c r="I10" s="24"/>
      <c r="J10" s="24"/>
      <c r="K10" s="24"/>
    </row>
    <row r="11" spans="1:13" s="41" customFormat="1" ht="42" customHeight="1">
      <c r="A11" s="22">
        <v>4</v>
      </c>
      <c r="B11" s="216" t="s">
        <v>280</v>
      </c>
      <c r="C11" s="80" t="s">
        <v>88</v>
      </c>
      <c r="D11" s="24">
        <v>29</v>
      </c>
      <c r="E11" s="24">
        <v>42</v>
      </c>
      <c r="F11" s="24">
        <f>D11*E11</f>
        <v>1218</v>
      </c>
      <c r="G11" s="216"/>
      <c r="H11" s="23"/>
      <c r="I11" s="24"/>
      <c r="J11" s="24"/>
      <c r="K11" s="24"/>
    </row>
    <row r="12" spans="1:13" s="41" customFormat="1" ht="41.4">
      <c r="A12" s="22">
        <v>5</v>
      </c>
      <c r="B12" s="100" t="s">
        <v>254</v>
      </c>
      <c r="C12" s="80" t="s">
        <v>88</v>
      </c>
      <c r="D12" s="178">
        <f>(2.6*2)+(2.4*2)</f>
        <v>10</v>
      </c>
      <c r="E12" s="24">
        <v>58</v>
      </c>
      <c r="F12" s="24">
        <f>D12*E12</f>
        <v>580</v>
      </c>
      <c r="G12" s="92" t="s">
        <v>255</v>
      </c>
      <c r="H12" s="23" t="s">
        <v>88</v>
      </c>
      <c r="I12" s="24">
        <v>10</v>
      </c>
      <c r="J12" s="24">
        <f>83/1.2</f>
        <v>69.166666666666671</v>
      </c>
      <c r="K12" s="24">
        <f t="shared" si="0"/>
        <v>691.66666666666674</v>
      </c>
    </row>
    <row r="13" spans="1:13" s="41" customFormat="1">
      <c r="A13" s="22">
        <v>6</v>
      </c>
      <c r="B13" s="100"/>
      <c r="C13" s="80"/>
      <c r="D13" s="178"/>
      <c r="E13" s="24"/>
      <c r="F13" s="24"/>
      <c r="G13" s="92" t="s">
        <v>293</v>
      </c>
      <c r="H13" s="23" t="s">
        <v>81</v>
      </c>
      <c r="I13" s="24">
        <v>2.8</v>
      </c>
      <c r="J13" s="24">
        <f>292/1.2/2.8</f>
        <v>86.904761904761912</v>
      </c>
      <c r="K13" s="24">
        <f t="shared" si="0"/>
        <v>243.33333333333334</v>
      </c>
    </row>
    <row r="14" spans="1:13" s="41" customFormat="1">
      <c r="A14" s="22">
        <v>7</v>
      </c>
      <c r="B14" s="100"/>
      <c r="C14" s="80"/>
      <c r="D14" s="178"/>
      <c r="E14" s="24"/>
      <c r="F14" s="24"/>
      <c r="G14" s="92" t="s">
        <v>288</v>
      </c>
      <c r="H14" s="23" t="s">
        <v>256</v>
      </c>
      <c r="I14" s="24">
        <v>1</v>
      </c>
      <c r="J14" s="24">
        <v>300</v>
      </c>
      <c r="K14" s="24">
        <f t="shared" si="0"/>
        <v>300</v>
      </c>
    </row>
    <row r="15" spans="1:13" s="41" customFormat="1" ht="27.6">
      <c r="A15" s="22">
        <v>8</v>
      </c>
      <c r="B15" s="100" t="s">
        <v>347</v>
      </c>
      <c r="C15" s="80" t="s">
        <v>145</v>
      </c>
      <c r="D15" s="24">
        <v>92</v>
      </c>
      <c r="E15" s="24">
        <v>15</v>
      </c>
      <c r="F15" s="24">
        <f>E15*D15</f>
        <v>1380</v>
      </c>
      <c r="G15" s="216" t="s">
        <v>346</v>
      </c>
      <c r="H15" s="23" t="s">
        <v>80</v>
      </c>
      <c r="I15" s="24">
        <v>10</v>
      </c>
      <c r="J15" s="24">
        <v>1097</v>
      </c>
      <c r="K15" s="24">
        <f>J15*I15</f>
        <v>10970</v>
      </c>
    </row>
    <row r="16" spans="1:13" s="41" customFormat="1" ht="27.6">
      <c r="A16" s="22">
        <v>9</v>
      </c>
      <c r="B16" s="100" t="s">
        <v>231</v>
      </c>
      <c r="C16" s="80" t="s">
        <v>145</v>
      </c>
      <c r="D16" s="24">
        <v>92</v>
      </c>
      <c r="E16" s="24">
        <v>320</v>
      </c>
      <c r="F16" s="24">
        <f>D16*E16</f>
        <v>29440</v>
      </c>
      <c r="G16" s="92" t="s">
        <v>189</v>
      </c>
      <c r="H16" s="23" t="s">
        <v>112</v>
      </c>
      <c r="I16" s="24">
        <f>9.2*1.3</f>
        <v>11.959999999999999</v>
      </c>
      <c r="J16" s="24">
        <v>750</v>
      </c>
      <c r="K16" s="24">
        <f t="shared" si="0"/>
        <v>8970</v>
      </c>
      <c r="M16" s="220"/>
    </row>
    <row r="17" spans="1:11" s="41" customFormat="1">
      <c r="A17" s="22">
        <v>10</v>
      </c>
      <c r="B17" s="100"/>
      <c r="C17" s="80"/>
      <c r="D17" s="24"/>
      <c r="E17" s="24"/>
      <c r="F17" s="24"/>
      <c r="G17" s="92" t="s">
        <v>344</v>
      </c>
      <c r="H17" s="23" t="s">
        <v>145</v>
      </c>
      <c r="I17" s="24">
        <v>92</v>
      </c>
      <c r="J17" s="24">
        <v>36.17</v>
      </c>
      <c r="K17" s="24">
        <f t="shared" si="0"/>
        <v>3327.6400000000003</v>
      </c>
    </row>
    <row r="18" spans="1:11" s="41" customFormat="1">
      <c r="A18" s="22">
        <v>11</v>
      </c>
      <c r="B18" s="100"/>
      <c r="C18" s="80"/>
      <c r="D18" s="24"/>
      <c r="E18" s="24"/>
      <c r="F18" s="24"/>
      <c r="G18" s="92" t="s">
        <v>345</v>
      </c>
      <c r="H18" s="23" t="s">
        <v>188</v>
      </c>
      <c r="I18" s="24">
        <v>7.36</v>
      </c>
      <c r="J18" s="24">
        <v>2270</v>
      </c>
      <c r="K18" s="24">
        <f t="shared" si="0"/>
        <v>16707.2</v>
      </c>
    </row>
    <row r="19" spans="1:11" s="41" customFormat="1">
      <c r="A19" s="22">
        <v>12</v>
      </c>
      <c r="B19" s="100" t="s">
        <v>190</v>
      </c>
      <c r="C19" s="80" t="s">
        <v>88</v>
      </c>
      <c r="D19" s="24">
        <v>20</v>
      </c>
      <c r="E19" s="24">
        <v>74</v>
      </c>
      <c r="F19" s="24">
        <f>E19*D19</f>
        <v>1480</v>
      </c>
      <c r="G19" s="92" t="s">
        <v>232</v>
      </c>
      <c r="H19" s="23" t="s">
        <v>233</v>
      </c>
      <c r="I19" s="24">
        <v>20</v>
      </c>
      <c r="J19" s="24">
        <v>461</v>
      </c>
      <c r="K19" s="24">
        <f t="shared" si="0"/>
        <v>9220</v>
      </c>
    </row>
    <row r="20" spans="1:11" s="41" customFormat="1">
      <c r="A20" s="22">
        <v>13</v>
      </c>
      <c r="B20" s="100"/>
      <c r="C20" s="80"/>
      <c r="D20" s="24"/>
      <c r="E20" s="24"/>
      <c r="F20" s="24"/>
      <c r="G20" s="92" t="s">
        <v>234</v>
      </c>
      <c r="H20" s="23" t="s">
        <v>80</v>
      </c>
      <c r="I20" s="24">
        <v>1</v>
      </c>
      <c r="J20" s="24">
        <v>1000</v>
      </c>
      <c r="K20" s="24">
        <f t="shared" si="0"/>
        <v>1000</v>
      </c>
    </row>
    <row r="21" spans="1:11" s="41" customFormat="1" ht="27.6">
      <c r="A21" s="22">
        <v>14</v>
      </c>
      <c r="B21" s="100" t="s">
        <v>167</v>
      </c>
      <c r="C21" s="90" t="s">
        <v>86</v>
      </c>
      <c r="D21" s="24">
        <v>92</v>
      </c>
      <c r="E21" s="24">
        <v>210</v>
      </c>
      <c r="F21" s="24">
        <f>D21*E21</f>
        <v>19320</v>
      </c>
      <c r="G21" s="92" t="s">
        <v>158</v>
      </c>
      <c r="H21" s="126" t="s">
        <v>81</v>
      </c>
      <c r="I21" s="24">
        <f>D21*6</f>
        <v>552</v>
      </c>
      <c r="J21" s="24">
        <v>8.1999999999999993</v>
      </c>
      <c r="K21" s="24">
        <f>J21*I21</f>
        <v>4526.3999999999996</v>
      </c>
    </row>
    <row r="22" spans="1:11" s="41" customFormat="1">
      <c r="A22" s="22">
        <v>15</v>
      </c>
      <c r="B22" s="100"/>
      <c r="C22" s="23"/>
      <c r="D22" s="24"/>
      <c r="E22" s="24"/>
      <c r="F22" s="24"/>
      <c r="G22" s="93" t="s">
        <v>173</v>
      </c>
      <c r="H22" s="83" t="s">
        <v>82</v>
      </c>
      <c r="I22" s="155">
        <f>D21*0.1</f>
        <v>9.2000000000000011</v>
      </c>
      <c r="J22" s="155">
        <v>41.25</v>
      </c>
      <c r="K22" s="24">
        <f>J22*I22</f>
        <v>379.50000000000006</v>
      </c>
    </row>
    <row r="23" spans="1:11" s="41" customFormat="1">
      <c r="A23" s="22">
        <v>16</v>
      </c>
      <c r="B23" s="100"/>
      <c r="C23" s="23"/>
      <c r="D23" s="24"/>
      <c r="E23" s="24"/>
      <c r="F23" s="24"/>
      <c r="G23" s="93" t="s">
        <v>155</v>
      </c>
      <c r="H23" s="83" t="s">
        <v>87</v>
      </c>
      <c r="I23" s="155">
        <f>D21*1.05</f>
        <v>96.600000000000009</v>
      </c>
      <c r="J23" s="155">
        <v>503.34</v>
      </c>
      <c r="K23" s="24">
        <f>J23*I23</f>
        <v>48622.644</v>
      </c>
    </row>
    <row r="24" spans="1:11" s="41" customFormat="1">
      <c r="A24" s="22">
        <v>17</v>
      </c>
      <c r="B24" s="100"/>
      <c r="C24" s="23"/>
      <c r="D24" s="24"/>
      <c r="E24" s="24"/>
      <c r="F24" s="24"/>
      <c r="G24" s="93" t="s">
        <v>343</v>
      </c>
      <c r="H24" s="83" t="s">
        <v>81</v>
      </c>
      <c r="I24" s="155">
        <f>D21*0.5</f>
        <v>46</v>
      </c>
      <c r="J24" s="155">
        <v>92.34</v>
      </c>
      <c r="K24" s="24">
        <f>J24*I24</f>
        <v>4247.6400000000003</v>
      </c>
    </row>
    <row r="25" spans="1:11" s="41" customFormat="1">
      <c r="A25" s="22">
        <v>18</v>
      </c>
      <c r="B25" s="218" t="s">
        <v>194</v>
      </c>
      <c r="C25" s="111" t="s">
        <v>86</v>
      </c>
      <c r="D25" s="129">
        <v>20</v>
      </c>
      <c r="E25" s="179">
        <v>207</v>
      </c>
      <c r="F25" s="129">
        <f t="shared" ref="F25:F67" si="2">D25*E25</f>
        <v>4140</v>
      </c>
      <c r="G25" s="138" t="s">
        <v>195</v>
      </c>
      <c r="H25" s="133" t="s">
        <v>145</v>
      </c>
      <c r="I25" s="156">
        <v>80</v>
      </c>
      <c r="J25" s="157">
        <v>122.78</v>
      </c>
      <c r="K25" s="112">
        <f t="shared" ref="K25:K40" si="3">J25*I25</f>
        <v>9822.4</v>
      </c>
    </row>
    <row r="26" spans="1:11" s="41" customFormat="1">
      <c r="A26" s="22">
        <v>19</v>
      </c>
      <c r="B26" s="218"/>
      <c r="C26" s="130"/>
      <c r="D26" s="180"/>
      <c r="E26" s="179"/>
      <c r="F26" s="129"/>
      <c r="G26" s="125" t="s">
        <v>197</v>
      </c>
      <c r="H26" s="133" t="s">
        <v>80</v>
      </c>
      <c r="I26" s="156">
        <v>13</v>
      </c>
      <c r="J26" s="157">
        <v>200.84</v>
      </c>
      <c r="K26" s="112">
        <f t="shared" si="3"/>
        <v>2610.92</v>
      </c>
    </row>
    <row r="27" spans="1:11" s="41" customFormat="1">
      <c r="A27" s="22">
        <v>20</v>
      </c>
      <c r="B27" s="218"/>
      <c r="C27" s="130"/>
      <c r="D27" s="180"/>
      <c r="E27" s="179"/>
      <c r="F27" s="129"/>
      <c r="G27" s="125" t="s">
        <v>196</v>
      </c>
      <c r="H27" s="133" t="s">
        <v>80</v>
      </c>
      <c r="I27" s="156">
        <f>((5.5+5.5+5.5)+4*6)/3</f>
        <v>13.5</v>
      </c>
      <c r="J27" s="157">
        <v>199.17</v>
      </c>
      <c r="K27" s="112">
        <f t="shared" si="3"/>
        <v>2688.7949999999996</v>
      </c>
    </row>
    <row r="28" spans="1:11" s="41" customFormat="1">
      <c r="A28" s="22">
        <v>21</v>
      </c>
      <c r="B28" s="218"/>
      <c r="C28" s="130"/>
      <c r="D28" s="180"/>
      <c r="E28" s="179"/>
      <c r="F28" s="129"/>
      <c r="G28" s="131" t="s">
        <v>191</v>
      </c>
      <c r="H28" s="133" t="s">
        <v>80</v>
      </c>
      <c r="I28" s="156">
        <v>5</v>
      </c>
      <c r="J28" s="157">
        <v>113.75</v>
      </c>
      <c r="K28" s="112">
        <f t="shared" si="3"/>
        <v>568.75</v>
      </c>
    </row>
    <row r="29" spans="1:11" s="41" customFormat="1">
      <c r="A29" s="22">
        <v>22</v>
      </c>
      <c r="B29" s="218"/>
      <c r="C29" s="130"/>
      <c r="D29" s="180"/>
      <c r="E29" s="179"/>
      <c r="F29" s="129"/>
      <c r="G29" s="131" t="s">
        <v>192</v>
      </c>
      <c r="H29" s="133" t="s">
        <v>80</v>
      </c>
      <c r="I29" s="156">
        <f>ROUNDUP(D25*3,0)</f>
        <v>60</v>
      </c>
      <c r="J29" s="157">
        <v>0.61</v>
      </c>
      <c r="K29" s="112">
        <f t="shared" si="3"/>
        <v>36.6</v>
      </c>
    </row>
    <row r="30" spans="1:11" s="41" customFormat="1">
      <c r="A30" s="22">
        <v>23</v>
      </c>
      <c r="B30" s="218"/>
      <c r="C30" s="130"/>
      <c r="D30" s="180"/>
      <c r="E30" s="179"/>
      <c r="F30" s="129"/>
      <c r="G30" s="132" t="s">
        <v>193</v>
      </c>
      <c r="H30" s="133" t="s">
        <v>81</v>
      </c>
      <c r="I30" s="156">
        <f>D25*0.3</f>
        <v>6</v>
      </c>
      <c r="J30" s="157">
        <v>13.54</v>
      </c>
      <c r="K30" s="112">
        <f t="shared" si="3"/>
        <v>81.239999999999995</v>
      </c>
    </row>
    <row r="31" spans="1:11" s="41" customFormat="1">
      <c r="A31" s="22">
        <v>24</v>
      </c>
      <c r="B31" s="218"/>
      <c r="C31" s="130"/>
      <c r="D31" s="180"/>
      <c r="E31" s="179"/>
      <c r="F31" s="129"/>
      <c r="G31" s="131" t="s">
        <v>146</v>
      </c>
      <c r="H31" s="133" t="s">
        <v>80</v>
      </c>
      <c r="I31" s="156">
        <v>1</v>
      </c>
      <c r="J31" s="157">
        <v>20.83</v>
      </c>
      <c r="K31" s="112">
        <f t="shared" si="3"/>
        <v>20.83</v>
      </c>
    </row>
    <row r="32" spans="1:11" s="41" customFormat="1" ht="27.6">
      <c r="A32" s="22">
        <v>25</v>
      </c>
      <c r="B32" s="218" t="s">
        <v>305</v>
      </c>
      <c r="C32" s="218" t="s">
        <v>145</v>
      </c>
      <c r="D32" s="180">
        <v>91.48</v>
      </c>
      <c r="E32" s="179">
        <v>80</v>
      </c>
      <c r="F32" s="129">
        <f>D32*E32</f>
        <v>7318.4000000000005</v>
      </c>
      <c r="G32" s="131" t="s">
        <v>371</v>
      </c>
      <c r="H32" s="97" t="s">
        <v>233</v>
      </c>
      <c r="I32" s="129">
        <v>161</v>
      </c>
      <c r="J32" s="157">
        <v>128</v>
      </c>
      <c r="K32" s="112">
        <f t="shared" si="3"/>
        <v>20608</v>
      </c>
    </row>
    <row r="33" spans="1:11" s="41" customFormat="1">
      <c r="A33" s="22">
        <v>26</v>
      </c>
      <c r="B33" s="218"/>
      <c r="C33" s="218"/>
      <c r="D33" s="180"/>
      <c r="E33" s="179"/>
      <c r="F33" s="129"/>
      <c r="G33" s="131" t="s">
        <v>372</v>
      </c>
      <c r="H33" s="97" t="s">
        <v>144</v>
      </c>
      <c r="I33" s="129">
        <v>2</v>
      </c>
      <c r="J33" s="157">
        <v>316.67</v>
      </c>
      <c r="K33" s="112">
        <f t="shared" si="3"/>
        <v>633.34</v>
      </c>
    </row>
    <row r="34" spans="1:11" s="41" customFormat="1">
      <c r="A34" s="22">
        <v>27</v>
      </c>
      <c r="B34" s="218"/>
      <c r="C34" s="218"/>
      <c r="D34" s="180"/>
      <c r="E34" s="179"/>
      <c r="F34" s="129"/>
      <c r="G34" s="131" t="s">
        <v>353</v>
      </c>
      <c r="H34" s="97" t="s">
        <v>80</v>
      </c>
      <c r="I34" s="129">
        <v>270</v>
      </c>
      <c r="J34" s="157">
        <v>12.5</v>
      </c>
      <c r="K34" s="112">
        <f t="shared" si="3"/>
        <v>3375</v>
      </c>
    </row>
    <row r="35" spans="1:11" s="41" customFormat="1">
      <c r="A35" s="22">
        <v>28</v>
      </c>
      <c r="B35" s="218"/>
      <c r="C35" s="218"/>
      <c r="D35" s="180"/>
      <c r="E35" s="179"/>
      <c r="F35" s="129"/>
      <c r="G35" s="131" t="s">
        <v>354</v>
      </c>
      <c r="H35" s="97" t="s">
        <v>80</v>
      </c>
      <c r="I35" s="129">
        <v>5</v>
      </c>
      <c r="J35" s="157">
        <v>1006.49</v>
      </c>
      <c r="K35" s="112">
        <f t="shared" si="3"/>
        <v>5032.45</v>
      </c>
    </row>
    <row r="36" spans="1:11" s="41" customFormat="1">
      <c r="A36" s="22">
        <v>29</v>
      </c>
      <c r="B36" s="218"/>
      <c r="C36" s="218"/>
      <c r="D36" s="180"/>
      <c r="E36" s="179"/>
      <c r="F36" s="129"/>
      <c r="G36" s="131" t="s">
        <v>355</v>
      </c>
      <c r="H36" s="97" t="s">
        <v>80</v>
      </c>
      <c r="I36" s="129">
        <v>3</v>
      </c>
      <c r="J36" s="157">
        <v>674.29</v>
      </c>
      <c r="K36" s="112">
        <f t="shared" si="3"/>
        <v>2022.87</v>
      </c>
    </row>
    <row r="37" spans="1:11" s="41" customFormat="1">
      <c r="A37" s="22">
        <v>30</v>
      </c>
      <c r="B37" s="218"/>
      <c r="C37" s="218"/>
      <c r="D37" s="180"/>
      <c r="E37" s="179"/>
      <c r="F37" s="129"/>
      <c r="G37" s="131" t="s">
        <v>356</v>
      </c>
      <c r="H37" s="97" t="s">
        <v>80</v>
      </c>
      <c r="I37" s="129">
        <v>5</v>
      </c>
      <c r="J37" s="157">
        <v>148.34</v>
      </c>
      <c r="K37" s="112">
        <f t="shared" si="3"/>
        <v>741.7</v>
      </c>
    </row>
    <row r="38" spans="1:11" s="41" customFormat="1">
      <c r="A38" s="22">
        <v>31</v>
      </c>
      <c r="B38" s="218"/>
      <c r="C38" s="218"/>
      <c r="D38" s="180"/>
      <c r="E38" s="179"/>
      <c r="F38" s="129"/>
      <c r="G38" s="131" t="s">
        <v>357</v>
      </c>
      <c r="H38" s="97" t="s">
        <v>80</v>
      </c>
      <c r="I38" s="129">
        <v>270</v>
      </c>
      <c r="J38" s="157">
        <v>70.400000000000006</v>
      </c>
      <c r="K38" s="112">
        <f t="shared" si="3"/>
        <v>19008</v>
      </c>
    </row>
    <row r="39" spans="1:11" s="41" customFormat="1">
      <c r="A39" s="22">
        <v>32</v>
      </c>
      <c r="B39" s="218"/>
      <c r="C39" s="218"/>
      <c r="D39" s="180"/>
      <c r="E39" s="179"/>
      <c r="F39" s="129"/>
      <c r="G39" s="131" t="s">
        <v>358</v>
      </c>
      <c r="H39" s="97" t="s">
        <v>80</v>
      </c>
      <c r="I39" s="129">
        <v>135</v>
      </c>
      <c r="J39" s="157">
        <v>136.66999999999999</v>
      </c>
      <c r="K39" s="112">
        <f t="shared" si="3"/>
        <v>18450.449999999997</v>
      </c>
    </row>
    <row r="40" spans="1:11" s="41" customFormat="1" ht="27.6">
      <c r="A40" s="22">
        <v>33</v>
      </c>
      <c r="B40" s="218" t="s">
        <v>235</v>
      </c>
      <c r="C40" s="111" t="s">
        <v>86</v>
      </c>
      <c r="D40" s="194">
        <v>19</v>
      </c>
      <c r="E40" s="129">
        <v>29</v>
      </c>
      <c r="F40" s="129">
        <f t="shared" si="2"/>
        <v>551</v>
      </c>
      <c r="G40" s="153" t="s">
        <v>252</v>
      </c>
      <c r="H40" s="154" t="s">
        <v>144</v>
      </c>
      <c r="I40" s="158">
        <v>2</v>
      </c>
      <c r="J40" s="158">
        <f>972/1.2</f>
        <v>810</v>
      </c>
      <c r="K40" s="159">
        <f t="shared" si="3"/>
        <v>1620</v>
      </c>
    </row>
    <row r="41" spans="1:11" s="42" customFormat="1">
      <c r="A41" s="22">
        <v>34</v>
      </c>
      <c r="B41" s="100" t="s">
        <v>352</v>
      </c>
      <c r="C41" s="121" t="s">
        <v>86</v>
      </c>
      <c r="D41" s="24">
        <v>124.9</v>
      </c>
      <c r="E41" s="24">
        <v>130</v>
      </c>
      <c r="F41" s="24">
        <f t="shared" si="2"/>
        <v>16237</v>
      </c>
      <c r="G41" s="138" t="s">
        <v>195</v>
      </c>
      <c r="H41" s="27" t="s">
        <v>86</v>
      </c>
      <c r="I41" s="160">
        <f>D41*1.05+D48*0.3*1.05</f>
        <v>139.77600000000001</v>
      </c>
      <c r="J41" s="24">
        <v>122.78</v>
      </c>
      <c r="K41" s="161">
        <f t="shared" ref="K41:K52" si="4">J41*I41</f>
        <v>17161.69728</v>
      </c>
    </row>
    <row r="42" spans="1:11" s="42" customFormat="1">
      <c r="A42" s="22">
        <v>35</v>
      </c>
      <c r="B42" s="100"/>
      <c r="C42" s="121"/>
      <c r="D42" s="24"/>
      <c r="E42" s="24"/>
      <c r="F42" s="24"/>
      <c r="G42" s="93" t="s">
        <v>349</v>
      </c>
      <c r="H42" s="27" t="s">
        <v>80</v>
      </c>
      <c r="I42" s="160">
        <v>36</v>
      </c>
      <c r="J42" s="24">
        <v>169.17</v>
      </c>
      <c r="K42" s="161">
        <f t="shared" si="4"/>
        <v>6090.12</v>
      </c>
    </row>
    <row r="43" spans="1:11" s="42" customFormat="1">
      <c r="A43" s="22">
        <v>36</v>
      </c>
      <c r="B43" s="100"/>
      <c r="C43" s="121"/>
      <c r="D43" s="24"/>
      <c r="E43" s="24"/>
      <c r="F43" s="24"/>
      <c r="G43" s="93" t="s">
        <v>348</v>
      </c>
      <c r="H43" s="27" t="s">
        <v>80</v>
      </c>
      <c r="I43" s="160">
        <v>48</v>
      </c>
      <c r="J43" s="24">
        <v>233</v>
      </c>
      <c r="K43" s="161">
        <f t="shared" si="4"/>
        <v>11184</v>
      </c>
    </row>
    <row r="44" spans="1:11" s="42" customFormat="1">
      <c r="A44" s="22">
        <v>37</v>
      </c>
      <c r="B44" s="100"/>
      <c r="C44" s="121"/>
      <c r="D44" s="24"/>
      <c r="E44" s="24"/>
      <c r="F44" s="24"/>
      <c r="G44" s="93" t="s">
        <v>350</v>
      </c>
      <c r="H44" s="27" t="s">
        <v>144</v>
      </c>
      <c r="I44" s="160">
        <v>1</v>
      </c>
      <c r="J44" s="24">
        <v>310</v>
      </c>
      <c r="K44" s="161">
        <f t="shared" si="4"/>
        <v>310</v>
      </c>
    </row>
    <row r="45" spans="1:11" s="42" customFormat="1">
      <c r="A45" s="22">
        <v>38</v>
      </c>
      <c r="B45" s="100"/>
      <c r="C45" s="121"/>
      <c r="D45" s="24"/>
      <c r="E45" s="24"/>
      <c r="F45" s="24"/>
      <c r="G45" s="93" t="s">
        <v>351</v>
      </c>
      <c r="H45" s="27" t="s">
        <v>144</v>
      </c>
      <c r="I45" s="160">
        <v>5</v>
      </c>
      <c r="J45" s="24">
        <v>56.11</v>
      </c>
      <c r="K45" s="161">
        <f t="shared" si="4"/>
        <v>280.55</v>
      </c>
    </row>
    <row r="46" spans="1:11" s="42" customFormat="1">
      <c r="A46" s="22">
        <v>39</v>
      </c>
      <c r="B46" s="100"/>
      <c r="C46" s="121"/>
      <c r="D46" s="24"/>
      <c r="E46" s="24"/>
      <c r="F46" s="24"/>
      <c r="G46" s="132" t="s">
        <v>193</v>
      </c>
      <c r="H46" s="133" t="s">
        <v>81</v>
      </c>
      <c r="I46" s="156">
        <f>D41*0.3</f>
        <v>37.47</v>
      </c>
      <c r="J46" s="157">
        <v>13.54</v>
      </c>
      <c r="K46" s="112">
        <f t="shared" si="4"/>
        <v>507.34379999999993</v>
      </c>
    </row>
    <row r="47" spans="1:11" s="42" customFormat="1">
      <c r="A47" s="22">
        <v>40</v>
      </c>
      <c r="B47" s="100"/>
      <c r="C47" s="121"/>
      <c r="D47" s="24"/>
      <c r="E47" s="24"/>
      <c r="F47" s="24"/>
      <c r="G47" s="131" t="s">
        <v>146</v>
      </c>
      <c r="H47" s="133" t="s">
        <v>80</v>
      </c>
      <c r="I47" s="156">
        <v>5</v>
      </c>
      <c r="J47" s="157">
        <v>20.83</v>
      </c>
      <c r="K47" s="112">
        <f t="shared" si="4"/>
        <v>104.14999999999999</v>
      </c>
    </row>
    <row r="48" spans="1:11" s="42" customFormat="1">
      <c r="A48" s="22">
        <v>41</v>
      </c>
      <c r="B48" s="100" t="s">
        <v>296</v>
      </c>
      <c r="C48" s="121" t="s">
        <v>88</v>
      </c>
      <c r="D48" s="24">
        <v>27.4</v>
      </c>
      <c r="E48" s="24">
        <v>85</v>
      </c>
      <c r="F48" s="24">
        <f t="shared" si="2"/>
        <v>2329</v>
      </c>
      <c r="G48" s="93" t="s">
        <v>258</v>
      </c>
      <c r="H48" s="83" t="s">
        <v>82</v>
      </c>
      <c r="I48" s="155">
        <f>D41*0.15+D48*0.15*0.3</f>
        <v>19.968</v>
      </c>
      <c r="J48" s="155">
        <v>41.25</v>
      </c>
      <c r="K48" s="24">
        <f t="shared" si="4"/>
        <v>823.68</v>
      </c>
    </row>
    <row r="49" spans="1:11" s="42" customFormat="1">
      <c r="A49" s="22">
        <v>42</v>
      </c>
      <c r="B49" s="100"/>
      <c r="C49" s="80"/>
      <c r="D49" s="24"/>
      <c r="E49" s="24"/>
      <c r="F49" s="24"/>
      <c r="G49" s="92" t="s">
        <v>198</v>
      </c>
      <c r="H49" s="23" t="s">
        <v>81</v>
      </c>
      <c r="I49" s="160">
        <f>D41*5+D48*0.3*5</f>
        <v>665.6</v>
      </c>
      <c r="J49" s="160">
        <v>10.67</v>
      </c>
      <c r="K49" s="161">
        <f t="shared" si="4"/>
        <v>7101.9520000000002</v>
      </c>
    </row>
    <row r="50" spans="1:11" s="42" customFormat="1">
      <c r="A50" s="22">
        <v>43</v>
      </c>
      <c r="B50" s="100"/>
      <c r="C50" s="80"/>
      <c r="D50" s="24"/>
      <c r="E50" s="24"/>
      <c r="F50" s="24"/>
      <c r="G50" s="92" t="s">
        <v>257</v>
      </c>
      <c r="H50" s="23" t="s">
        <v>144</v>
      </c>
      <c r="I50" s="160">
        <f>320/1.2</f>
        <v>266.66666666666669</v>
      </c>
      <c r="J50" s="160">
        <v>4</v>
      </c>
      <c r="K50" s="161">
        <f t="shared" si="4"/>
        <v>1066.6666666666667</v>
      </c>
    </row>
    <row r="51" spans="1:11" s="42" customFormat="1" ht="27.6">
      <c r="A51" s="22">
        <v>44</v>
      </c>
      <c r="B51" s="208" t="s">
        <v>268</v>
      </c>
      <c r="C51" s="89" t="s">
        <v>87</v>
      </c>
      <c r="D51" s="155">
        <v>161</v>
      </c>
      <c r="E51" s="24">
        <v>102</v>
      </c>
      <c r="F51" s="24">
        <f t="shared" si="2"/>
        <v>16422</v>
      </c>
      <c r="G51" s="93" t="s">
        <v>133</v>
      </c>
      <c r="H51" s="83" t="s">
        <v>82</v>
      </c>
      <c r="I51" s="155">
        <f>D51*0.1</f>
        <v>16.100000000000001</v>
      </c>
      <c r="J51" s="155">
        <v>41.25</v>
      </c>
      <c r="K51" s="24">
        <f t="shared" si="4"/>
        <v>664.12500000000011</v>
      </c>
    </row>
    <row r="52" spans="1:11" s="41" customFormat="1" ht="27.6">
      <c r="A52" s="22">
        <v>45</v>
      </c>
      <c r="B52" s="208" t="s">
        <v>294</v>
      </c>
      <c r="C52" s="89" t="s">
        <v>88</v>
      </c>
      <c r="D52" s="155">
        <v>27.4</v>
      </c>
      <c r="E52" s="24">
        <v>65</v>
      </c>
      <c r="F52" s="24">
        <f t="shared" ref="F52" si="5">D52*E52</f>
        <v>1781</v>
      </c>
      <c r="G52" s="139" t="s">
        <v>175</v>
      </c>
      <c r="H52" s="27" t="s">
        <v>81</v>
      </c>
      <c r="I52" s="25">
        <f>D51*2+D52*0.3*2</f>
        <v>338.44</v>
      </c>
      <c r="J52" s="155">
        <v>10.34</v>
      </c>
      <c r="K52" s="24">
        <f t="shared" si="4"/>
        <v>3499.4695999999999</v>
      </c>
    </row>
    <row r="53" spans="1:11" s="41" customFormat="1">
      <c r="A53" s="22">
        <v>46</v>
      </c>
      <c r="B53" s="208"/>
      <c r="C53" s="89"/>
      <c r="D53" s="155"/>
      <c r="E53" s="24"/>
      <c r="F53" s="24"/>
      <c r="G53" s="43" t="s">
        <v>146</v>
      </c>
      <c r="H53" s="79" t="s">
        <v>80</v>
      </c>
      <c r="I53" s="161">
        <v>5</v>
      </c>
      <c r="J53" s="161">
        <v>20.83</v>
      </c>
      <c r="K53" s="161">
        <f t="shared" ref="K53:K59" si="6">J53*I53</f>
        <v>104.14999999999999</v>
      </c>
    </row>
    <row r="54" spans="1:11" s="42" customFormat="1">
      <c r="A54" s="22">
        <v>47</v>
      </c>
      <c r="B54" s="203" t="s">
        <v>147</v>
      </c>
      <c r="C54" s="89" t="s">
        <v>87</v>
      </c>
      <c r="D54" s="155">
        <v>146.03</v>
      </c>
      <c r="E54" s="24">
        <v>51</v>
      </c>
      <c r="F54" s="24">
        <f t="shared" si="2"/>
        <v>7447.53</v>
      </c>
      <c r="G54" s="93" t="s">
        <v>134</v>
      </c>
      <c r="H54" s="83" t="s">
        <v>82</v>
      </c>
      <c r="I54" s="155">
        <f>D54*0.1+D55*0.3*0.1</f>
        <v>15.425000000000001</v>
      </c>
      <c r="J54" s="155">
        <v>41.25</v>
      </c>
      <c r="K54" s="24">
        <f t="shared" si="6"/>
        <v>636.28125</v>
      </c>
    </row>
    <row r="55" spans="1:11" s="42" customFormat="1">
      <c r="A55" s="22">
        <v>48</v>
      </c>
      <c r="B55" s="203" t="s">
        <v>295</v>
      </c>
      <c r="C55" s="89" t="s">
        <v>88</v>
      </c>
      <c r="D55" s="155">
        <v>27.4</v>
      </c>
      <c r="E55" s="24">
        <v>51</v>
      </c>
      <c r="F55" s="24">
        <f t="shared" ref="F55" si="7">D55*E55</f>
        <v>1397.3999999999999</v>
      </c>
      <c r="G55" s="86" t="s">
        <v>170</v>
      </c>
      <c r="H55" s="83" t="s">
        <v>82</v>
      </c>
      <c r="I55" s="155">
        <f>(D54+D55*0.3)/7*2</f>
        <v>44.071428571428569</v>
      </c>
      <c r="J55" s="155">
        <v>250</v>
      </c>
      <c r="K55" s="24">
        <f t="shared" si="6"/>
        <v>11017.857142857143</v>
      </c>
    </row>
    <row r="56" spans="1:11" s="42" customFormat="1">
      <c r="A56" s="22">
        <v>49</v>
      </c>
      <c r="B56" s="203" t="s">
        <v>142</v>
      </c>
      <c r="C56" s="89" t="s">
        <v>87</v>
      </c>
      <c r="D56" s="155">
        <v>26.63</v>
      </c>
      <c r="E56" s="24">
        <v>51</v>
      </c>
      <c r="F56" s="24">
        <f t="shared" si="2"/>
        <v>1358.1299999999999</v>
      </c>
      <c r="G56" s="86" t="s">
        <v>134</v>
      </c>
      <c r="H56" s="83" t="s">
        <v>82</v>
      </c>
      <c r="I56" s="155">
        <f>D56*0.1</f>
        <v>2.6630000000000003</v>
      </c>
      <c r="J56" s="155">
        <v>41.25</v>
      </c>
      <c r="K56" s="24">
        <f t="shared" si="6"/>
        <v>109.84875000000001</v>
      </c>
    </row>
    <row r="57" spans="1:11" s="110" customFormat="1">
      <c r="A57" s="22">
        <v>50</v>
      </c>
      <c r="B57" s="125"/>
      <c r="C57" s="125"/>
      <c r="D57" s="125"/>
      <c r="E57" s="125"/>
      <c r="F57" s="125"/>
      <c r="G57" s="86" t="s">
        <v>171</v>
      </c>
      <c r="H57" s="89" t="s">
        <v>82</v>
      </c>
      <c r="I57" s="155">
        <f>D56/7*2</f>
        <v>7.6085714285714285</v>
      </c>
      <c r="J57" s="155">
        <v>550</v>
      </c>
      <c r="K57" s="24">
        <f t="shared" si="6"/>
        <v>4184.7142857142853</v>
      </c>
    </row>
    <row r="58" spans="1:11" s="95" customFormat="1" ht="27.6">
      <c r="A58" s="22">
        <v>51</v>
      </c>
      <c r="B58" s="221" t="s">
        <v>259</v>
      </c>
      <c r="C58" s="222" t="s">
        <v>87</v>
      </c>
      <c r="D58" s="223">
        <f>52+92</f>
        <v>144</v>
      </c>
      <c r="E58" s="223">
        <v>105</v>
      </c>
      <c r="F58" s="176">
        <f t="shared" si="2"/>
        <v>15120</v>
      </c>
      <c r="G58" s="197" t="s">
        <v>291</v>
      </c>
      <c r="H58" s="198" t="s">
        <v>80</v>
      </c>
      <c r="I58" s="155">
        <f>D58*0.1+D59*0.3*0.1</f>
        <v>14.4</v>
      </c>
      <c r="J58" s="198">
        <v>41.25</v>
      </c>
      <c r="K58" s="24">
        <f t="shared" si="6"/>
        <v>594</v>
      </c>
    </row>
    <row r="59" spans="1:11" s="95" customFormat="1">
      <c r="A59" s="22">
        <v>52</v>
      </c>
      <c r="B59" s="195"/>
      <c r="C59" s="196"/>
      <c r="D59" s="159"/>
      <c r="E59" s="159"/>
      <c r="F59" s="129"/>
      <c r="G59" s="197" t="s">
        <v>292</v>
      </c>
      <c r="H59" s="198" t="s">
        <v>82</v>
      </c>
      <c r="I59" s="155">
        <f>(D58+D59*0.3)/7*2</f>
        <v>41.142857142857146</v>
      </c>
      <c r="J59" s="198">
        <v>172.35</v>
      </c>
      <c r="K59" s="24">
        <f t="shared" si="6"/>
        <v>7090.971428571429</v>
      </c>
    </row>
    <row r="60" spans="1:11" s="110" customFormat="1" ht="27.6">
      <c r="A60" s="22">
        <v>53</v>
      </c>
      <c r="B60" s="208" t="s">
        <v>200</v>
      </c>
      <c r="C60" s="89" t="s">
        <v>80</v>
      </c>
      <c r="D60" s="155">
        <v>1</v>
      </c>
      <c r="E60" s="24">
        <v>589</v>
      </c>
      <c r="F60" s="24">
        <f t="shared" si="2"/>
        <v>589</v>
      </c>
      <c r="G60" s="87" t="s">
        <v>201</v>
      </c>
      <c r="H60" s="27" t="s">
        <v>80</v>
      </c>
      <c r="I60" s="162">
        <v>1</v>
      </c>
      <c r="J60" s="155">
        <v>2261.67</v>
      </c>
      <c r="K60" s="24">
        <f t="shared" ref="K60:K65" si="8">J60*I60</f>
        <v>2261.67</v>
      </c>
    </row>
    <row r="61" spans="1:11" s="110" customFormat="1">
      <c r="A61" s="22">
        <v>54</v>
      </c>
      <c r="B61" s="208"/>
      <c r="C61" s="89"/>
      <c r="D61" s="155"/>
      <c r="E61" s="24"/>
      <c r="F61" s="24"/>
      <c r="G61" s="87" t="s">
        <v>236</v>
      </c>
      <c r="H61" s="27" t="s">
        <v>202</v>
      </c>
      <c r="I61" s="162">
        <v>1</v>
      </c>
      <c r="J61" s="155">
        <v>2132.5</v>
      </c>
      <c r="K61" s="24">
        <f t="shared" si="8"/>
        <v>2132.5</v>
      </c>
    </row>
    <row r="62" spans="1:11" s="110" customFormat="1" ht="27.6">
      <c r="A62" s="22">
        <v>55</v>
      </c>
      <c r="B62" s="208"/>
      <c r="C62" s="89"/>
      <c r="D62" s="155"/>
      <c r="E62" s="24"/>
      <c r="F62" s="24"/>
      <c r="G62" s="87" t="s">
        <v>203</v>
      </c>
      <c r="H62" s="27" t="s">
        <v>204</v>
      </c>
      <c r="I62" s="162">
        <v>1</v>
      </c>
      <c r="J62" s="155">
        <v>834.17</v>
      </c>
      <c r="K62" s="24">
        <f t="shared" si="8"/>
        <v>834.17</v>
      </c>
    </row>
    <row r="63" spans="1:11" s="110" customFormat="1" ht="27.6">
      <c r="A63" s="22">
        <v>56</v>
      </c>
      <c r="B63" s="208"/>
      <c r="C63" s="89"/>
      <c r="D63" s="155"/>
      <c r="E63" s="24"/>
      <c r="F63" s="24"/>
      <c r="G63" s="87" t="s">
        <v>237</v>
      </c>
      <c r="H63" s="27" t="s">
        <v>80</v>
      </c>
      <c r="I63" s="162">
        <v>1</v>
      </c>
      <c r="J63" s="155">
        <v>825</v>
      </c>
      <c r="K63" s="24">
        <f t="shared" si="8"/>
        <v>825</v>
      </c>
    </row>
    <row r="64" spans="1:11" s="110" customFormat="1">
      <c r="A64" s="22">
        <v>57</v>
      </c>
      <c r="B64" s="208"/>
      <c r="C64" s="89"/>
      <c r="D64" s="155"/>
      <c r="E64" s="24"/>
      <c r="F64" s="24"/>
      <c r="G64" s="87" t="s">
        <v>238</v>
      </c>
      <c r="H64" s="27" t="s">
        <v>80</v>
      </c>
      <c r="I64" s="162">
        <v>2</v>
      </c>
      <c r="J64" s="155">
        <v>150</v>
      </c>
      <c r="K64" s="24">
        <f t="shared" si="8"/>
        <v>300</v>
      </c>
    </row>
    <row r="65" spans="1:11" s="95" customFormat="1">
      <c r="A65" s="22">
        <v>58</v>
      </c>
      <c r="B65" s="208" t="s">
        <v>199</v>
      </c>
      <c r="C65" s="89" t="s">
        <v>145</v>
      </c>
      <c r="D65" s="155">
        <v>1.9</v>
      </c>
      <c r="E65" s="24">
        <v>56</v>
      </c>
      <c r="F65" s="24">
        <f t="shared" si="2"/>
        <v>106.39999999999999</v>
      </c>
      <c r="G65" s="86" t="s">
        <v>239</v>
      </c>
      <c r="H65" s="83" t="s">
        <v>82</v>
      </c>
      <c r="I65" s="155">
        <f>(D64+D65*0.3)/7*2</f>
        <v>0.16285714285714284</v>
      </c>
      <c r="J65" s="155">
        <v>250</v>
      </c>
      <c r="K65" s="24">
        <f t="shared" si="8"/>
        <v>40.714285714285708</v>
      </c>
    </row>
    <row r="66" spans="1:11" s="110" customFormat="1">
      <c r="A66" s="22">
        <v>59</v>
      </c>
      <c r="B66" s="100" t="s">
        <v>205</v>
      </c>
      <c r="C66" s="83" t="s">
        <v>145</v>
      </c>
      <c r="D66" s="24">
        <v>27</v>
      </c>
      <c r="E66" s="24">
        <v>150</v>
      </c>
      <c r="F66" s="24">
        <f t="shared" si="2"/>
        <v>4050</v>
      </c>
      <c r="G66" s="86" t="s">
        <v>206</v>
      </c>
      <c r="H66" s="83" t="s">
        <v>145</v>
      </c>
      <c r="I66" s="155">
        <v>27</v>
      </c>
      <c r="J66" s="155">
        <v>958.33333333333337</v>
      </c>
      <c r="K66" s="24">
        <f>J66*I66</f>
        <v>25875</v>
      </c>
    </row>
    <row r="67" spans="1:11" s="95" customFormat="1">
      <c r="A67" s="22">
        <v>60</v>
      </c>
      <c r="B67" s="100" t="s">
        <v>207</v>
      </c>
      <c r="C67" s="135" t="s">
        <v>88</v>
      </c>
      <c r="D67" s="181">
        <v>39</v>
      </c>
      <c r="E67" s="182">
        <v>70</v>
      </c>
      <c r="F67" s="129">
        <f t="shared" si="2"/>
        <v>2730</v>
      </c>
      <c r="G67" s="140" t="s">
        <v>208</v>
      </c>
      <c r="H67" s="136" t="s">
        <v>209</v>
      </c>
      <c r="I67" s="152">
        <v>40</v>
      </c>
      <c r="J67" s="152">
        <v>20</v>
      </c>
      <c r="K67" s="112">
        <f t="shared" ref="K67:K72" si="9">J67*I67</f>
        <v>800</v>
      </c>
    </row>
    <row r="68" spans="1:11" s="95" customFormat="1">
      <c r="A68" s="22">
        <v>61</v>
      </c>
      <c r="B68" s="100"/>
      <c r="C68" s="135"/>
      <c r="D68" s="181"/>
      <c r="E68" s="182"/>
      <c r="F68" s="129"/>
      <c r="G68" s="140" t="s">
        <v>210</v>
      </c>
      <c r="H68" s="136" t="s">
        <v>211</v>
      </c>
      <c r="I68" s="164">
        <v>4</v>
      </c>
      <c r="J68" s="152">
        <v>18.329999999999998</v>
      </c>
      <c r="K68" s="112">
        <f t="shared" si="9"/>
        <v>73.319999999999993</v>
      </c>
    </row>
    <row r="69" spans="1:11" s="95" customFormat="1">
      <c r="A69" s="22">
        <v>62</v>
      </c>
      <c r="B69" s="100"/>
      <c r="C69" s="135"/>
      <c r="D69" s="181"/>
      <c r="E69" s="182"/>
      <c r="F69" s="129"/>
      <c r="G69" s="140" t="s">
        <v>212</v>
      </c>
      <c r="H69" s="136" t="s">
        <v>211</v>
      </c>
      <c r="I69" s="164">
        <v>4</v>
      </c>
      <c r="J69" s="152">
        <v>18.329999999999998</v>
      </c>
      <c r="K69" s="112">
        <f t="shared" si="9"/>
        <v>73.319999999999993</v>
      </c>
    </row>
    <row r="70" spans="1:11" s="95" customFormat="1">
      <c r="A70" s="22">
        <v>63</v>
      </c>
      <c r="B70" s="100"/>
      <c r="C70" s="135"/>
      <c r="D70" s="181"/>
      <c r="E70" s="182"/>
      <c r="F70" s="129"/>
      <c r="G70" s="140" t="s">
        <v>213</v>
      </c>
      <c r="H70" s="136" t="s">
        <v>211</v>
      </c>
      <c r="I70" s="164">
        <v>4</v>
      </c>
      <c r="J70" s="152">
        <v>18.329999999999998</v>
      </c>
      <c r="K70" s="112">
        <f t="shared" si="9"/>
        <v>73.319999999999993</v>
      </c>
    </row>
    <row r="71" spans="1:11" s="95" customFormat="1">
      <c r="A71" s="22">
        <v>64</v>
      </c>
      <c r="B71" s="100"/>
      <c r="C71" s="135"/>
      <c r="D71" s="181"/>
      <c r="E71" s="182"/>
      <c r="F71" s="129"/>
      <c r="G71" s="140" t="s">
        <v>214</v>
      </c>
      <c r="H71" s="136" t="s">
        <v>211</v>
      </c>
      <c r="I71" s="164">
        <v>4</v>
      </c>
      <c r="J71" s="152">
        <v>18.329999999999998</v>
      </c>
      <c r="K71" s="112">
        <f t="shared" si="9"/>
        <v>73.319999999999993</v>
      </c>
    </row>
    <row r="72" spans="1:11" s="95" customFormat="1">
      <c r="A72" s="22">
        <v>65</v>
      </c>
      <c r="B72" s="100"/>
      <c r="C72" s="135"/>
      <c r="D72" s="181"/>
      <c r="E72" s="182"/>
      <c r="F72" s="129"/>
      <c r="G72" s="140" t="s">
        <v>143</v>
      </c>
      <c r="H72" s="136" t="s">
        <v>144</v>
      </c>
      <c r="I72" s="164">
        <v>1</v>
      </c>
      <c r="J72" s="152">
        <v>29.67</v>
      </c>
      <c r="K72" s="112">
        <f t="shared" si="9"/>
        <v>29.67</v>
      </c>
    </row>
    <row r="73" spans="1:11" s="41" customFormat="1">
      <c r="A73" s="22">
        <v>66</v>
      </c>
      <c r="B73" s="216" t="s">
        <v>299</v>
      </c>
      <c r="C73" s="23" t="s">
        <v>204</v>
      </c>
      <c r="D73" s="24">
        <v>1</v>
      </c>
      <c r="E73" s="24">
        <v>6000</v>
      </c>
      <c r="F73" s="24">
        <f t="shared" ref="F73:F131" si="10">D73*E73</f>
        <v>6000</v>
      </c>
      <c r="G73" s="86" t="s">
        <v>306</v>
      </c>
      <c r="H73" s="89" t="s">
        <v>80</v>
      </c>
      <c r="I73" s="155">
        <v>1</v>
      </c>
      <c r="J73" s="155">
        <v>82000</v>
      </c>
      <c r="K73" s="24">
        <f>I73*J73</f>
        <v>82000</v>
      </c>
    </row>
    <row r="74" spans="1:11" s="41" customFormat="1">
      <c r="A74" s="22">
        <v>67</v>
      </c>
      <c r="B74" s="216"/>
      <c r="C74" s="23"/>
      <c r="D74" s="24"/>
      <c r="E74" s="24"/>
      <c r="F74" s="24"/>
      <c r="G74" s="86" t="s">
        <v>240</v>
      </c>
      <c r="H74" s="89" t="s">
        <v>80</v>
      </c>
      <c r="I74" s="155">
        <v>1</v>
      </c>
      <c r="J74" s="155">
        <v>5000</v>
      </c>
      <c r="K74" s="24">
        <f t="shared" ref="K74:K98" si="11">I74*J74</f>
        <v>5000</v>
      </c>
    </row>
    <row r="75" spans="1:11" s="42" customFormat="1" ht="27.6">
      <c r="A75" s="22">
        <v>68</v>
      </c>
      <c r="B75" s="216" t="s">
        <v>300</v>
      </c>
      <c r="C75" s="23" t="s">
        <v>202</v>
      </c>
      <c r="D75" s="24">
        <v>1</v>
      </c>
      <c r="E75" s="24">
        <v>15000</v>
      </c>
      <c r="F75" s="24">
        <f t="shared" si="10"/>
        <v>15000</v>
      </c>
      <c r="G75" s="86" t="s">
        <v>307</v>
      </c>
      <c r="H75" s="89" t="s">
        <v>80</v>
      </c>
      <c r="I75" s="155">
        <v>1</v>
      </c>
      <c r="J75" s="155">
        <v>91100</v>
      </c>
      <c r="K75" s="24">
        <f t="shared" si="11"/>
        <v>91100</v>
      </c>
    </row>
    <row r="76" spans="1:11" s="42" customFormat="1">
      <c r="A76" s="22">
        <v>69</v>
      </c>
      <c r="B76" s="216"/>
      <c r="C76" s="23"/>
      <c r="D76" s="24"/>
      <c r="E76" s="24"/>
      <c r="F76" s="24"/>
      <c r="G76" s="86" t="s">
        <v>320</v>
      </c>
      <c r="H76" s="89" t="s">
        <v>80</v>
      </c>
      <c r="I76" s="155">
        <v>12</v>
      </c>
      <c r="J76" s="155">
        <v>287.5</v>
      </c>
      <c r="K76" s="24">
        <f t="shared" si="11"/>
        <v>3450</v>
      </c>
    </row>
    <row r="77" spans="1:11" s="42" customFormat="1">
      <c r="A77" s="22">
        <v>70</v>
      </c>
      <c r="B77" s="216"/>
      <c r="C77" s="23"/>
      <c r="D77" s="24"/>
      <c r="E77" s="24"/>
      <c r="F77" s="24"/>
      <c r="G77" s="86" t="s">
        <v>321</v>
      </c>
      <c r="H77" s="89" t="s">
        <v>80</v>
      </c>
      <c r="I77" s="155">
        <v>48</v>
      </c>
      <c r="J77" s="155">
        <v>375</v>
      </c>
      <c r="K77" s="24">
        <f t="shared" si="11"/>
        <v>18000</v>
      </c>
    </row>
    <row r="78" spans="1:11" s="42" customFormat="1">
      <c r="A78" s="22">
        <v>71</v>
      </c>
      <c r="B78" s="216"/>
      <c r="C78" s="23"/>
      <c r="D78" s="24"/>
      <c r="E78" s="24"/>
      <c r="F78" s="24"/>
      <c r="G78" s="86" t="s">
        <v>322</v>
      </c>
      <c r="H78" s="89" t="s">
        <v>80</v>
      </c>
      <c r="I78" s="155">
        <v>1</v>
      </c>
      <c r="J78" s="155">
        <v>658.34</v>
      </c>
      <c r="K78" s="24">
        <f t="shared" si="11"/>
        <v>658.34</v>
      </c>
    </row>
    <row r="79" spans="1:11" s="42" customFormat="1">
      <c r="A79" s="22">
        <v>72</v>
      </c>
      <c r="B79" s="216"/>
      <c r="C79" s="23"/>
      <c r="D79" s="24"/>
      <c r="E79" s="24"/>
      <c r="F79" s="24"/>
      <c r="G79" s="86" t="s">
        <v>323</v>
      </c>
      <c r="H79" s="89" t="s">
        <v>80</v>
      </c>
      <c r="I79" s="155">
        <v>1</v>
      </c>
      <c r="J79" s="155">
        <v>850</v>
      </c>
      <c r="K79" s="24">
        <f t="shared" si="11"/>
        <v>850</v>
      </c>
    </row>
    <row r="80" spans="1:11" s="42" customFormat="1">
      <c r="A80" s="22">
        <v>73</v>
      </c>
      <c r="B80" s="216"/>
      <c r="C80" s="23"/>
      <c r="D80" s="24"/>
      <c r="E80" s="24"/>
      <c r="F80" s="24"/>
      <c r="G80" s="86" t="s">
        <v>324</v>
      </c>
      <c r="H80" s="89" t="s">
        <v>80</v>
      </c>
      <c r="I80" s="155">
        <v>1</v>
      </c>
      <c r="J80" s="155">
        <v>2005.84</v>
      </c>
      <c r="K80" s="24">
        <f t="shared" si="11"/>
        <v>2005.84</v>
      </c>
    </row>
    <row r="81" spans="1:11" s="42" customFormat="1">
      <c r="A81" s="22">
        <v>74</v>
      </c>
      <c r="B81" s="216"/>
      <c r="C81" s="23"/>
      <c r="D81" s="24"/>
      <c r="E81" s="24"/>
      <c r="F81" s="24"/>
      <c r="G81" s="86" t="s">
        <v>325</v>
      </c>
      <c r="H81" s="89" t="s">
        <v>80</v>
      </c>
      <c r="I81" s="155">
        <v>1</v>
      </c>
      <c r="J81" s="155">
        <v>4566.67</v>
      </c>
      <c r="K81" s="24">
        <f t="shared" si="11"/>
        <v>4566.67</v>
      </c>
    </row>
    <row r="82" spans="1:11" s="42" customFormat="1">
      <c r="A82" s="22">
        <v>75</v>
      </c>
      <c r="B82" s="216"/>
      <c r="C82" s="23"/>
      <c r="D82" s="24"/>
      <c r="E82" s="24"/>
      <c r="F82" s="24"/>
      <c r="G82" s="86" t="s">
        <v>326</v>
      </c>
      <c r="H82" s="89" t="s">
        <v>80</v>
      </c>
      <c r="I82" s="155">
        <v>2</v>
      </c>
      <c r="J82" s="155">
        <v>628.34</v>
      </c>
      <c r="K82" s="24">
        <f t="shared" si="11"/>
        <v>1256.68</v>
      </c>
    </row>
    <row r="83" spans="1:11" s="42" customFormat="1">
      <c r="A83" s="22">
        <v>76</v>
      </c>
      <c r="B83" s="216"/>
      <c r="C83" s="23"/>
      <c r="D83" s="24"/>
      <c r="E83" s="24"/>
      <c r="F83" s="24"/>
      <c r="G83" s="86" t="s">
        <v>328</v>
      </c>
      <c r="H83" s="89" t="s">
        <v>80</v>
      </c>
      <c r="I83" s="155">
        <v>8</v>
      </c>
      <c r="J83" s="155">
        <v>259.17</v>
      </c>
      <c r="K83" s="24">
        <f t="shared" si="11"/>
        <v>2073.36</v>
      </c>
    </row>
    <row r="84" spans="1:11" s="42" customFormat="1">
      <c r="A84" s="22">
        <v>77</v>
      </c>
      <c r="B84" s="216"/>
      <c r="C84" s="23"/>
      <c r="D84" s="24"/>
      <c r="E84" s="24"/>
      <c r="F84" s="24"/>
      <c r="G84" s="86" t="s">
        <v>327</v>
      </c>
      <c r="H84" s="89" t="s">
        <v>80</v>
      </c>
      <c r="I84" s="155">
        <v>6</v>
      </c>
      <c r="J84" s="155">
        <v>190</v>
      </c>
      <c r="K84" s="24">
        <f t="shared" si="11"/>
        <v>1140</v>
      </c>
    </row>
    <row r="85" spans="1:11" s="42" customFormat="1">
      <c r="A85" s="22">
        <v>78</v>
      </c>
      <c r="B85" s="216"/>
      <c r="C85" s="23"/>
      <c r="D85" s="24"/>
      <c r="E85" s="24"/>
      <c r="F85" s="24"/>
      <c r="G85" s="86" t="s">
        <v>329</v>
      </c>
      <c r="H85" s="89" t="s">
        <v>80</v>
      </c>
      <c r="I85" s="155">
        <v>1</v>
      </c>
      <c r="J85" s="155">
        <v>1000</v>
      </c>
      <c r="K85" s="24">
        <f t="shared" si="11"/>
        <v>1000</v>
      </c>
    </row>
    <row r="86" spans="1:11" s="42" customFormat="1">
      <c r="A86" s="22">
        <v>79</v>
      </c>
      <c r="B86" s="216"/>
      <c r="C86" s="23"/>
      <c r="D86" s="24"/>
      <c r="E86" s="24"/>
      <c r="F86" s="24"/>
      <c r="G86" s="86" t="s">
        <v>330</v>
      </c>
      <c r="H86" s="89" t="s">
        <v>80</v>
      </c>
      <c r="I86" s="155">
        <v>2</v>
      </c>
      <c r="J86" s="155">
        <v>4900</v>
      </c>
      <c r="K86" s="24">
        <f t="shared" si="11"/>
        <v>9800</v>
      </c>
    </row>
    <row r="87" spans="1:11" s="42" customFormat="1">
      <c r="A87" s="22">
        <v>80</v>
      </c>
      <c r="B87" s="216"/>
      <c r="C87" s="23"/>
      <c r="D87" s="24"/>
      <c r="E87" s="24"/>
      <c r="F87" s="24"/>
      <c r="G87" s="86" t="s">
        <v>331</v>
      </c>
      <c r="H87" s="89" t="s">
        <v>80</v>
      </c>
      <c r="I87" s="155">
        <v>2</v>
      </c>
      <c r="J87" s="155">
        <v>200</v>
      </c>
      <c r="K87" s="24">
        <f t="shared" si="11"/>
        <v>400</v>
      </c>
    </row>
    <row r="88" spans="1:11" s="42" customFormat="1">
      <c r="A88" s="22">
        <v>81</v>
      </c>
      <c r="B88" s="216"/>
      <c r="C88" s="23"/>
      <c r="D88" s="24"/>
      <c r="E88" s="24"/>
      <c r="F88" s="24"/>
      <c r="G88" s="86" t="s">
        <v>332</v>
      </c>
      <c r="H88" s="89" t="s">
        <v>80</v>
      </c>
      <c r="I88" s="155">
        <v>2</v>
      </c>
      <c r="J88" s="155">
        <v>2100</v>
      </c>
      <c r="K88" s="24">
        <f t="shared" si="11"/>
        <v>4200</v>
      </c>
    </row>
    <row r="89" spans="1:11" s="42" customFormat="1">
      <c r="A89" s="22">
        <v>82</v>
      </c>
      <c r="B89" s="216"/>
      <c r="C89" s="23"/>
      <c r="D89" s="24"/>
      <c r="E89" s="24"/>
      <c r="F89" s="24"/>
      <c r="G89" s="86" t="s">
        <v>333</v>
      </c>
      <c r="H89" s="89" t="s">
        <v>80</v>
      </c>
      <c r="I89" s="155">
        <v>15</v>
      </c>
      <c r="J89" s="155">
        <v>350.26</v>
      </c>
      <c r="K89" s="24">
        <f t="shared" si="11"/>
        <v>5253.9</v>
      </c>
    </row>
    <row r="90" spans="1:11" s="42" customFormat="1">
      <c r="A90" s="22">
        <v>83</v>
      </c>
      <c r="B90" s="216"/>
      <c r="C90" s="23"/>
      <c r="D90" s="24"/>
      <c r="E90" s="24"/>
      <c r="F90" s="24"/>
      <c r="G90" s="86" t="s">
        <v>334</v>
      </c>
      <c r="H90" s="89" t="s">
        <v>233</v>
      </c>
      <c r="I90" s="155">
        <v>8</v>
      </c>
      <c r="J90" s="155">
        <v>56</v>
      </c>
      <c r="K90" s="24">
        <f t="shared" si="11"/>
        <v>448</v>
      </c>
    </row>
    <row r="91" spans="1:11" s="42" customFormat="1" ht="27.6">
      <c r="A91" s="22">
        <v>84</v>
      </c>
      <c r="B91" s="216"/>
      <c r="C91" s="23"/>
      <c r="D91" s="24"/>
      <c r="E91" s="24"/>
      <c r="F91" s="24"/>
      <c r="G91" s="86" t="s">
        <v>335</v>
      </c>
      <c r="H91" s="89" t="s">
        <v>80</v>
      </c>
      <c r="I91" s="155">
        <v>1</v>
      </c>
      <c r="J91" s="155">
        <v>4775</v>
      </c>
      <c r="K91" s="24">
        <f t="shared" si="11"/>
        <v>4775</v>
      </c>
    </row>
    <row r="92" spans="1:11" s="42" customFormat="1">
      <c r="A92" s="22">
        <v>85</v>
      </c>
      <c r="B92" s="216"/>
      <c r="C92" s="23"/>
      <c r="D92" s="24"/>
      <c r="E92" s="24"/>
      <c r="F92" s="24"/>
      <c r="G92" s="86" t="s">
        <v>336</v>
      </c>
      <c r="H92" s="89" t="s">
        <v>80</v>
      </c>
      <c r="I92" s="155">
        <v>1</v>
      </c>
      <c r="J92" s="155">
        <v>330</v>
      </c>
      <c r="K92" s="24">
        <f t="shared" si="11"/>
        <v>330</v>
      </c>
    </row>
    <row r="93" spans="1:11" s="42" customFormat="1">
      <c r="A93" s="22">
        <v>86</v>
      </c>
      <c r="B93" s="216"/>
      <c r="C93" s="23"/>
      <c r="D93" s="24"/>
      <c r="E93" s="24"/>
      <c r="F93" s="24"/>
      <c r="G93" s="86" t="s">
        <v>337</v>
      </c>
      <c r="H93" s="89" t="s">
        <v>80</v>
      </c>
      <c r="I93" s="155">
        <v>1</v>
      </c>
      <c r="J93" s="155">
        <v>265</v>
      </c>
      <c r="K93" s="24">
        <f t="shared" si="11"/>
        <v>265</v>
      </c>
    </row>
    <row r="94" spans="1:11" s="42" customFormat="1">
      <c r="A94" s="22">
        <v>87</v>
      </c>
      <c r="B94" s="216"/>
      <c r="C94" s="23"/>
      <c r="D94" s="24"/>
      <c r="E94" s="24"/>
      <c r="F94" s="24"/>
      <c r="G94" s="86" t="s">
        <v>338</v>
      </c>
      <c r="H94" s="89" t="s">
        <v>80</v>
      </c>
      <c r="I94" s="155">
        <v>2</v>
      </c>
      <c r="J94" s="155">
        <v>466.6</v>
      </c>
      <c r="K94" s="24">
        <f t="shared" si="11"/>
        <v>933.2</v>
      </c>
    </row>
    <row r="95" spans="1:11" s="42" customFormat="1">
      <c r="A95" s="22">
        <v>88</v>
      </c>
      <c r="B95" s="216"/>
      <c r="C95" s="23"/>
      <c r="D95" s="24"/>
      <c r="E95" s="24"/>
      <c r="F95" s="24"/>
      <c r="G95" s="86" t="s">
        <v>340</v>
      </c>
      <c r="H95" s="89" t="s">
        <v>233</v>
      </c>
      <c r="I95" s="155">
        <v>15</v>
      </c>
      <c r="J95" s="155">
        <v>40</v>
      </c>
      <c r="K95" s="24">
        <f t="shared" si="11"/>
        <v>600</v>
      </c>
    </row>
    <row r="96" spans="1:11" s="42" customFormat="1">
      <c r="A96" s="22">
        <v>89</v>
      </c>
      <c r="B96" s="216"/>
      <c r="C96" s="23"/>
      <c r="D96" s="24"/>
      <c r="E96" s="24"/>
      <c r="F96" s="24"/>
      <c r="G96" s="86" t="s">
        <v>339</v>
      </c>
      <c r="H96" s="89" t="s">
        <v>233</v>
      </c>
      <c r="I96" s="155">
        <v>8</v>
      </c>
      <c r="J96" s="155">
        <v>15.54</v>
      </c>
      <c r="K96" s="24">
        <f t="shared" si="11"/>
        <v>124.32</v>
      </c>
    </row>
    <row r="97" spans="1:11" s="42" customFormat="1">
      <c r="A97" s="22">
        <v>90</v>
      </c>
      <c r="B97" s="216"/>
      <c r="C97" s="23"/>
      <c r="D97" s="24"/>
      <c r="E97" s="24"/>
      <c r="F97" s="24"/>
      <c r="G97" s="86" t="s">
        <v>341</v>
      </c>
      <c r="H97" s="89" t="s">
        <v>204</v>
      </c>
      <c r="I97" s="155">
        <v>1</v>
      </c>
      <c r="J97" s="155">
        <v>1500</v>
      </c>
      <c r="K97" s="24">
        <f t="shared" si="11"/>
        <v>1500</v>
      </c>
    </row>
    <row r="98" spans="1:11" s="42" customFormat="1">
      <c r="A98" s="22">
        <v>91</v>
      </c>
      <c r="B98" s="216"/>
      <c r="C98" s="23"/>
      <c r="D98" s="24"/>
      <c r="E98" s="24"/>
      <c r="F98" s="24"/>
      <c r="G98" s="86" t="s">
        <v>342</v>
      </c>
      <c r="H98" s="89" t="s">
        <v>80</v>
      </c>
      <c r="I98" s="155">
        <v>1</v>
      </c>
      <c r="J98" s="155">
        <v>320</v>
      </c>
      <c r="K98" s="24">
        <f t="shared" si="11"/>
        <v>320</v>
      </c>
    </row>
    <row r="99" spans="1:11" s="42" customFormat="1">
      <c r="A99" s="22">
        <v>92</v>
      </c>
      <c r="B99" s="100" t="s">
        <v>229</v>
      </c>
      <c r="C99" s="23" t="s">
        <v>80</v>
      </c>
      <c r="D99" s="24">
        <v>2</v>
      </c>
      <c r="E99" s="24">
        <v>454</v>
      </c>
      <c r="F99" s="24">
        <f t="shared" si="10"/>
        <v>908</v>
      </c>
      <c r="G99" s="86" t="s">
        <v>230</v>
      </c>
      <c r="H99" s="89" t="s">
        <v>80</v>
      </c>
      <c r="I99" s="155">
        <v>2</v>
      </c>
      <c r="J99" s="155">
        <v>8006.67</v>
      </c>
      <c r="K99" s="112">
        <f t="shared" ref="K99:K100" si="12">J99*I99</f>
        <v>16013.34</v>
      </c>
    </row>
    <row r="100" spans="1:11" s="41" customFormat="1">
      <c r="A100" s="22">
        <v>93</v>
      </c>
      <c r="B100" s="100"/>
      <c r="C100" s="97"/>
      <c r="D100" s="129"/>
      <c r="E100" s="129"/>
      <c r="F100" s="129"/>
      <c r="G100" s="115" t="s">
        <v>240</v>
      </c>
      <c r="H100" s="137" t="s">
        <v>80</v>
      </c>
      <c r="I100" s="155">
        <v>2</v>
      </c>
      <c r="J100" s="155">
        <v>500</v>
      </c>
      <c r="K100" s="112">
        <f t="shared" si="12"/>
        <v>1000</v>
      </c>
    </row>
    <row r="101" spans="1:11" s="42" customFormat="1">
      <c r="A101" s="22">
        <v>94</v>
      </c>
      <c r="B101" s="100" t="s">
        <v>217</v>
      </c>
      <c r="C101" s="23" t="s">
        <v>80</v>
      </c>
      <c r="D101" s="24">
        <v>1</v>
      </c>
      <c r="E101" s="24">
        <v>361</v>
      </c>
      <c r="F101" s="24">
        <f t="shared" si="10"/>
        <v>361</v>
      </c>
      <c r="G101" s="86" t="s">
        <v>310</v>
      </c>
      <c r="H101" s="89" t="s">
        <v>80</v>
      </c>
      <c r="I101" s="160">
        <v>1</v>
      </c>
      <c r="J101" s="160">
        <v>7243.13</v>
      </c>
      <c r="K101" s="160">
        <f t="shared" ref="K101:K115" si="13">J101*I101</f>
        <v>7243.13</v>
      </c>
    </row>
    <row r="102" spans="1:11" s="42" customFormat="1">
      <c r="A102" s="22">
        <v>95</v>
      </c>
      <c r="B102" s="100" t="s">
        <v>241</v>
      </c>
      <c r="C102" s="23" t="s">
        <v>80</v>
      </c>
      <c r="D102" s="24">
        <v>1</v>
      </c>
      <c r="E102" s="24">
        <v>175</v>
      </c>
      <c r="F102" s="24">
        <f t="shared" si="10"/>
        <v>175</v>
      </c>
      <c r="G102" s="86" t="s">
        <v>218</v>
      </c>
      <c r="H102" s="89" t="s">
        <v>80</v>
      </c>
      <c r="I102" s="160">
        <v>1</v>
      </c>
      <c r="J102" s="160">
        <v>8558.34</v>
      </c>
      <c r="K102" s="160">
        <f t="shared" si="13"/>
        <v>8558.34</v>
      </c>
    </row>
    <row r="103" spans="1:11" s="42" customFormat="1" ht="27.6">
      <c r="A103" s="22">
        <v>96</v>
      </c>
      <c r="B103" s="100" t="s">
        <v>319</v>
      </c>
      <c r="C103" s="23" t="s">
        <v>80</v>
      </c>
      <c r="D103" s="24">
        <v>10</v>
      </c>
      <c r="E103" s="24">
        <v>90</v>
      </c>
      <c r="F103" s="24">
        <f t="shared" si="10"/>
        <v>900</v>
      </c>
      <c r="G103" s="86" t="s">
        <v>309</v>
      </c>
      <c r="H103" s="89" t="s">
        <v>80</v>
      </c>
      <c r="I103" s="160">
        <v>1</v>
      </c>
      <c r="J103" s="160">
        <v>2170</v>
      </c>
      <c r="K103" s="160">
        <f t="shared" si="13"/>
        <v>2170</v>
      </c>
    </row>
    <row r="104" spans="1:11" s="42" customFormat="1">
      <c r="A104" s="22">
        <v>97</v>
      </c>
      <c r="B104" s="100"/>
      <c r="C104" s="23"/>
      <c r="D104" s="24"/>
      <c r="E104" s="24"/>
      <c r="F104" s="24"/>
      <c r="G104" s="86" t="s">
        <v>311</v>
      </c>
      <c r="H104" s="89" t="s">
        <v>80</v>
      </c>
      <c r="I104" s="160">
        <v>1</v>
      </c>
      <c r="J104" s="160">
        <v>231.17</v>
      </c>
      <c r="K104" s="160">
        <f t="shared" si="13"/>
        <v>231.17</v>
      </c>
    </row>
    <row r="105" spans="1:11" s="42" customFormat="1">
      <c r="A105" s="22">
        <v>98</v>
      </c>
      <c r="B105" s="100"/>
      <c r="C105" s="23"/>
      <c r="D105" s="24"/>
      <c r="E105" s="24"/>
      <c r="F105" s="24"/>
      <c r="G105" s="86" t="s">
        <v>312</v>
      </c>
      <c r="H105" s="89" t="s">
        <v>80</v>
      </c>
      <c r="I105" s="160">
        <v>1</v>
      </c>
      <c r="J105" s="160">
        <v>195.8</v>
      </c>
      <c r="K105" s="160">
        <f t="shared" si="13"/>
        <v>195.8</v>
      </c>
    </row>
    <row r="106" spans="1:11" s="42" customFormat="1">
      <c r="A106" s="22">
        <v>99</v>
      </c>
      <c r="B106" s="100"/>
      <c r="C106" s="23"/>
      <c r="D106" s="24"/>
      <c r="E106" s="24"/>
      <c r="F106" s="24"/>
      <c r="G106" s="86" t="s">
        <v>313</v>
      </c>
      <c r="H106" s="89" t="s">
        <v>80</v>
      </c>
      <c r="I106" s="160">
        <v>2</v>
      </c>
      <c r="J106" s="160">
        <v>237.3</v>
      </c>
      <c r="K106" s="160">
        <f t="shared" si="13"/>
        <v>474.6</v>
      </c>
    </row>
    <row r="107" spans="1:11" s="42" customFormat="1">
      <c r="A107" s="22">
        <v>100</v>
      </c>
      <c r="B107" s="100"/>
      <c r="C107" s="23"/>
      <c r="D107" s="24"/>
      <c r="E107" s="24"/>
      <c r="F107" s="24"/>
      <c r="G107" s="86" t="s">
        <v>314</v>
      </c>
      <c r="H107" s="89" t="s">
        <v>80</v>
      </c>
      <c r="I107" s="160">
        <v>2</v>
      </c>
      <c r="J107" s="160">
        <v>36.67</v>
      </c>
      <c r="K107" s="160">
        <f t="shared" si="13"/>
        <v>73.34</v>
      </c>
    </row>
    <row r="108" spans="1:11" s="42" customFormat="1">
      <c r="A108" s="22">
        <v>101</v>
      </c>
      <c r="B108" s="100"/>
      <c r="C108" s="23"/>
      <c r="D108" s="24"/>
      <c r="E108" s="24"/>
      <c r="F108" s="24"/>
      <c r="G108" s="86" t="s">
        <v>315</v>
      </c>
      <c r="H108" s="89" t="s">
        <v>80</v>
      </c>
      <c r="I108" s="160">
        <v>1</v>
      </c>
      <c r="J108" s="160">
        <v>458.33</v>
      </c>
      <c r="K108" s="160">
        <f t="shared" si="13"/>
        <v>458.33</v>
      </c>
    </row>
    <row r="109" spans="1:11" s="42" customFormat="1">
      <c r="A109" s="22">
        <v>102</v>
      </c>
      <c r="B109" s="100"/>
      <c r="C109" s="23"/>
      <c r="D109" s="24"/>
      <c r="E109" s="24"/>
      <c r="F109" s="24"/>
      <c r="G109" s="86" t="s">
        <v>316</v>
      </c>
      <c r="H109" s="89" t="s">
        <v>80</v>
      </c>
      <c r="I109" s="160">
        <v>1</v>
      </c>
      <c r="J109" s="160">
        <v>79.17</v>
      </c>
      <c r="K109" s="160">
        <f t="shared" si="13"/>
        <v>79.17</v>
      </c>
    </row>
    <row r="110" spans="1:11" s="42" customFormat="1">
      <c r="A110" s="22">
        <v>103</v>
      </c>
      <c r="B110" s="100"/>
      <c r="C110" s="23"/>
      <c r="D110" s="24"/>
      <c r="E110" s="24"/>
      <c r="F110" s="24"/>
      <c r="G110" s="86" t="s">
        <v>317</v>
      </c>
      <c r="H110" s="89" t="s">
        <v>80</v>
      </c>
      <c r="I110" s="160">
        <v>1</v>
      </c>
      <c r="J110" s="160">
        <v>468</v>
      </c>
      <c r="K110" s="160">
        <f t="shared" si="13"/>
        <v>468</v>
      </c>
    </row>
    <row r="111" spans="1:11" s="42" customFormat="1">
      <c r="A111" s="22">
        <v>104</v>
      </c>
      <c r="B111" s="100"/>
      <c r="C111" s="23"/>
      <c r="D111" s="24"/>
      <c r="E111" s="24"/>
      <c r="F111" s="24"/>
      <c r="G111" s="86" t="s">
        <v>318</v>
      </c>
      <c r="H111" s="89" t="s">
        <v>80</v>
      </c>
      <c r="I111" s="160">
        <v>1</v>
      </c>
      <c r="J111" s="160">
        <v>2896.67</v>
      </c>
      <c r="K111" s="160">
        <f t="shared" si="13"/>
        <v>2896.67</v>
      </c>
    </row>
    <row r="112" spans="1:11" s="42" customFormat="1" ht="27.6">
      <c r="A112" s="22">
        <v>105</v>
      </c>
      <c r="B112" s="100" t="s">
        <v>242</v>
      </c>
      <c r="C112" s="23" t="s">
        <v>80</v>
      </c>
      <c r="D112" s="24">
        <v>1</v>
      </c>
      <c r="E112" s="24">
        <v>350</v>
      </c>
      <c r="F112" s="24">
        <f t="shared" si="10"/>
        <v>350</v>
      </c>
      <c r="G112" s="86" t="s">
        <v>227</v>
      </c>
      <c r="H112" s="89" t="s">
        <v>80</v>
      </c>
      <c r="I112" s="160">
        <v>1</v>
      </c>
      <c r="J112" s="160">
        <v>710</v>
      </c>
      <c r="K112" s="160">
        <f t="shared" si="13"/>
        <v>710</v>
      </c>
    </row>
    <row r="113" spans="1:11" s="42" customFormat="1">
      <c r="A113" s="22">
        <v>106</v>
      </c>
      <c r="B113" s="100"/>
      <c r="C113" s="23"/>
      <c r="D113" s="24"/>
      <c r="E113" s="24"/>
      <c r="F113" s="24"/>
      <c r="G113" s="86" t="s">
        <v>228</v>
      </c>
      <c r="H113" s="89" t="s">
        <v>80</v>
      </c>
      <c r="I113" s="160">
        <v>1</v>
      </c>
      <c r="J113" s="160">
        <f>714/1.2</f>
        <v>595</v>
      </c>
      <c r="K113" s="160">
        <f t="shared" si="13"/>
        <v>595</v>
      </c>
    </row>
    <row r="114" spans="1:11" s="42" customFormat="1">
      <c r="A114" s="22">
        <v>107</v>
      </c>
      <c r="B114" s="100" t="s">
        <v>243</v>
      </c>
      <c r="C114" s="23" t="s">
        <v>80</v>
      </c>
      <c r="D114" s="24">
        <v>1</v>
      </c>
      <c r="E114" s="24">
        <v>166.67</v>
      </c>
      <c r="F114" s="24">
        <f t="shared" si="10"/>
        <v>166.67</v>
      </c>
      <c r="G114" s="86" t="s">
        <v>286</v>
      </c>
      <c r="H114" s="89" t="s">
        <v>80</v>
      </c>
      <c r="I114" s="160">
        <v>1</v>
      </c>
      <c r="J114" s="160">
        <v>700</v>
      </c>
      <c r="K114" s="160">
        <f t="shared" si="13"/>
        <v>700</v>
      </c>
    </row>
    <row r="115" spans="1:11" s="42" customFormat="1" ht="27.6">
      <c r="A115" s="22">
        <v>108</v>
      </c>
      <c r="B115" s="100"/>
      <c r="C115" s="23"/>
      <c r="D115" s="24"/>
      <c r="E115" s="24"/>
      <c r="F115" s="24"/>
      <c r="G115" s="86" t="s">
        <v>244</v>
      </c>
      <c r="H115" s="89" t="s">
        <v>80</v>
      </c>
      <c r="I115" s="160">
        <v>1</v>
      </c>
      <c r="J115" s="160">
        <v>108.33</v>
      </c>
      <c r="K115" s="160">
        <f t="shared" si="13"/>
        <v>108.33</v>
      </c>
    </row>
    <row r="116" spans="1:11" s="42" customFormat="1" ht="27.6">
      <c r="A116" s="22">
        <v>109</v>
      </c>
      <c r="B116" s="100" t="s">
        <v>219</v>
      </c>
      <c r="C116" s="23" t="s">
        <v>80</v>
      </c>
      <c r="D116" s="24">
        <v>1</v>
      </c>
      <c r="E116" s="24">
        <v>170</v>
      </c>
      <c r="F116" s="24">
        <f t="shared" si="10"/>
        <v>170</v>
      </c>
      <c r="G116" s="92" t="s">
        <v>226</v>
      </c>
      <c r="H116" s="89" t="s">
        <v>80</v>
      </c>
      <c r="I116" s="160">
        <f>D116</f>
        <v>1</v>
      </c>
      <c r="J116" s="160" t="s">
        <v>105</v>
      </c>
      <c r="K116" s="160">
        <v>0</v>
      </c>
    </row>
    <row r="117" spans="1:11" s="42" customFormat="1">
      <c r="A117" s="22">
        <v>110</v>
      </c>
      <c r="B117" s="205"/>
      <c r="C117" s="141"/>
      <c r="D117" s="183"/>
      <c r="E117" s="184"/>
      <c r="F117" s="24"/>
      <c r="G117" s="92" t="s">
        <v>220</v>
      </c>
      <c r="H117" s="89" t="s">
        <v>88</v>
      </c>
      <c r="I117" s="160">
        <v>6</v>
      </c>
      <c r="J117" s="160">
        <v>70</v>
      </c>
      <c r="K117" s="160">
        <f t="shared" ref="K117:K124" si="14">J117*I117</f>
        <v>420</v>
      </c>
    </row>
    <row r="118" spans="1:11" s="42" customFormat="1">
      <c r="A118" s="22">
        <v>111</v>
      </c>
      <c r="B118" s="205"/>
      <c r="C118" s="141"/>
      <c r="D118" s="183"/>
      <c r="E118" s="184"/>
      <c r="F118" s="24"/>
      <c r="G118" s="92" t="s">
        <v>221</v>
      </c>
      <c r="H118" s="89" t="s">
        <v>80</v>
      </c>
      <c r="I118" s="160">
        <v>5</v>
      </c>
      <c r="J118" s="160">
        <v>7.08</v>
      </c>
      <c r="K118" s="160">
        <f t="shared" si="14"/>
        <v>35.4</v>
      </c>
    </row>
    <row r="119" spans="1:11" s="42" customFormat="1">
      <c r="A119" s="22">
        <v>112</v>
      </c>
      <c r="B119" s="205"/>
      <c r="C119" s="141"/>
      <c r="D119" s="183"/>
      <c r="E119" s="184"/>
      <c r="F119" s="24"/>
      <c r="G119" s="92" t="s">
        <v>222</v>
      </c>
      <c r="H119" s="89" t="s">
        <v>80</v>
      </c>
      <c r="I119" s="160">
        <v>2</v>
      </c>
      <c r="J119" s="160">
        <v>9.58</v>
      </c>
      <c r="K119" s="160">
        <f t="shared" si="14"/>
        <v>19.16</v>
      </c>
    </row>
    <row r="120" spans="1:11" s="42" customFormat="1">
      <c r="A120" s="22">
        <v>113</v>
      </c>
      <c r="B120" s="205"/>
      <c r="C120" s="141"/>
      <c r="D120" s="183"/>
      <c r="E120" s="184"/>
      <c r="F120" s="24"/>
      <c r="G120" s="92" t="s">
        <v>223</v>
      </c>
      <c r="H120" s="89" t="s">
        <v>80</v>
      </c>
      <c r="I120" s="160">
        <v>2</v>
      </c>
      <c r="J120" s="160">
        <v>179.17</v>
      </c>
      <c r="K120" s="160">
        <f t="shared" si="14"/>
        <v>358.34</v>
      </c>
    </row>
    <row r="121" spans="1:11" s="42" customFormat="1">
      <c r="A121" s="22">
        <v>114</v>
      </c>
      <c r="B121" s="205"/>
      <c r="C121" s="141"/>
      <c r="D121" s="183"/>
      <c r="E121" s="184"/>
      <c r="F121" s="24"/>
      <c r="G121" s="92" t="s">
        <v>224</v>
      </c>
      <c r="H121" s="89" t="s">
        <v>80</v>
      </c>
      <c r="I121" s="160">
        <v>2</v>
      </c>
      <c r="J121" s="160">
        <v>95</v>
      </c>
      <c r="K121" s="160">
        <f t="shared" si="14"/>
        <v>190</v>
      </c>
    </row>
    <row r="122" spans="1:11" s="42" customFormat="1">
      <c r="A122" s="22">
        <v>115</v>
      </c>
      <c r="B122" s="205"/>
      <c r="C122" s="141"/>
      <c r="D122" s="183"/>
      <c r="E122" s="184"/>
      <c r="F122" s="24"/>
      <c r="G122" s="92" t="s">
        <v>225</v>
      </c>
      <c r="H122" s="89" t="s">
        <v>80</v>
      </c>
      <c r="I122" s="160">
        <v>1</v>
      </c>
      <c r="J122" s="160">
        <v>253.33</v>
      </c>
      <c r="K122" s="160">
        <f t="shared" si="14"/>
        <v>253.33</v>
      </c>
    </row>
    <row r="123" spans="1:11" s="41" customFormat="1">
      <c r="A123" s="22">
        <v>116</v>
      </c>
      <c r="B123" s="100" t="s">
        <v>246</v>
      </c>
      <c r="C123" s="23" t="s">
        <v>80</v>
      </c>
      <c r="D123" s="24">
        <v>1</v>
      </c>
      <c r="E123" s="24">
        <v>169</v>
      </c>
      <c r="F123" s="129">
        <f>D123*E123</f>
        <v>169</v>
      </c>
      <c r="G123" s="87" t="s">
        <v>247</v>
      </c>
      <c r="H123" s="27" t="s">
        <v>80</v>
      </c>
      <c r="I123" s="162">
        <v>1</v>
      </c>
      <c r="J123" s="162" t="s">
        <v>105</v>
      </c>
      <c r="K123" s="160">
        <v>0</v>
      </c>
    </row>
    <row r="124" spans="1:11" s="41" customFormat="1">
      <c r="A124" s="22">
        <v>117</v>
      </c>
      <c r="B124" s="100"/>
      <c r="C124" s="23"/>
      <c r="D124" s="24"/>
      <c r="E124" s="24"/>
      <c r="F124" s="129"/>
      <c r="G124" s="114" t="s">
        <v>248</v>
      </c>
      <c r="H124" s="118" t="s">
        <v>80</v>
      </c>
      <c r="I124" s="165">
        <v>4</v>
      </c>
      <c r="J124" s="166">
        <v>25</v>
      </c>
      <c r="K124" s="160">
        <f t="shared" si="14"/>
        <v>100</v>
      </c>
    </row>
    <row r="125" spans="1:11" s="41" customFormat="1">
      <c r="A125" s="22">
        <v>118</v>
      </c>
      <c r="B125" s="213" t="s">
        <v>269</v>
      </c>
      <c r="C125" s="200" t="s">
        <v>102</v>
      </c>
      <c r="D125" s="102">
        <v>1</v>
      </c>
      <c r="E125" s="102">
        <v>50</v>
      </c>
      <c r="F125" s="102">
        <f t="shared" ref="F125" si="15">D125*E125</f>
        <v>50</v>
      </c>
      <c r="G125" s="142" t="s">
        <v>270</v>
      </c>
      <c r="H125" s="200" t="s">
        <v>80</v>
      </c>
      <c r="I125" s="144">
        <v>1</v>
      </c>
      <c r="J125" s="145" t="s">
        <v>105</v>
      </c>
      <c r="K125" s="160">
        <v>0</v>
      </c>
    </row>
    <row r="126" spans="1:11" s="41" customFormat="1">
      <c r="A126" s="22">
        <v>119</v>
      </c>
      <c r="B126" s="213" t="s">
        <v>281</v>
      </c>
      <c r="C126" s="200" t="s">
        <v>102</v>
      </c>
      <c r="D126" s="102">
        <v>1</v>
      </c>
      <c r="E126" s="102">
        <v>100</v>
      </c>
      <c r="F126" s="102">
        <f t="shared" ref="F126" si="16">D126*E126</f>
        <v>100</v>
      </c>
      <c r="G126" s="142" t="s">
        <v>282</v>
      </c>
      <c r="H126" s="200" t="s">
        <v>80</v>
      </c>
      <c r="I126" s="144">
        <v>1</v>
      </c>
      <c r="J126" s="145" t="s">
        <v>105</v>
      </c>
      <c r="K126" s="160">
        <v>0</v>
      </c>
    </row>
    <row r="127" spans="1:11" s="41" customFormat="1">
      <c r="A127" s="22">
        <v>120</v>
      </c>
      <c r="B127" s="205"/>
      <c r="C127" s="200"/>
      <c r="D127" s="102"/>
      <c r="E127" s="102"/>
      <c r="F127" s="102"/>
      <c r="G127" s="142" t="s">
        <v>283</v>
      </c>
      <c r="H127" s="200" t="s">
        <v>80</v>
      </c>
      <c r="I127" s="144">
        <v>1</v>
      </c>
      <c r="J127" s="145" t="s">
        <v>105</v>
      </c>
      <c r="K127" s="160">
        <v>0</v>
      </c>
    </row>
    <row r="128" spans="1:11" s="41" customFormat="1">
      <c r="A128" s="22">
        <v>121</v>
      </c>
      <c r="B128" s="205"/>
      <c r="C128" s="200"/>
      <c r="D128" s="102"/>
      <c r="E128" s="102"/>
      <c r="F128" s="102"/>
      <c r="G128" s="142" t="s">
        <v>270</v>
      </c>
      <c r="H128" s="200" t="s">
        <v>80</v>
      </c>
      <c r="I128" s="144">
        <v>1</v>
      </c>
      <c r="J128" s="145" t="s">
        <v>105</v>
      </c>
      <c r="K128" s="160">
        <v>0</v>
      </c>
    </row>
    <row r="129" spans="1:11" s="42" customFormat="1">
      <c r="A129" s="22">
        <v>122</v>
      </c>
      <c r="B129" s="213" t="s">
        <v>180</v>
      </c>
      <c r="C129" s="143" t="s">
        <v>80</v>
      </c>
      <c r="D129" s="112">
        <v>4</v>
      </c>
      <c r="E129" s="112">
        <v>55</v>
      </c>
      <c r="F129" s="24">
        <f t="shared" si="10"/>
        <v>220</v>
      </c>
      <c r="G129" s="87" t="s">
        <v>181</v>
      </c>
      <c r="H129" s="27" t="s">
        <v>80</v>
      </c>
      <c r="I129" s="162">
        <f>D129</f>
        <v>4</v>
      </c>
      <c r="J129" s="167" t="s">
        <v>105</v>
      </c>
      <c r="K129" s="112">
        <v>0</v>
      </c>
    </row>
    <row r="130" spans="1:11" s="42" customFormat="1">
      <c r="A130" s="22">
        <v>123</v>
      </c>
      <c r="B130" s="116"/>
      <c r="C130" s="146"/>
      <c r="D130" s="152"/>
      <c r="E130" s="112"/>
      <c r="F130" s="24"/>
      <c r="G130" s="86" t="s">
        <v>182</v>
      </c>
      <c r="H130" s="83" t="s">
        <v>80</v>
      </c>
      <c r="I130" s="155">
        <f>D129*2</f>
        <v>8</v>
      </c>
      <c r="J130" s="168">
        <v>10.119999999999999</v>
      </c>
      <c r="K130" s="112">
        <f>J130*I130</f>
        <v>80.959999999999994</v>
      </c>
    </row>
    <row r="131" spans="1:11" s="42" customFormat="1">
      <c r="A131" s="22">
        <v>124</v>
      </c>
      <c r="B131" s="116" t="s">
        <v>260</v>
      </c>
      <c r="C131" s="146" t="s">
        <v>80</v>
      </c>
      <c r="D131" s="152">
        <v>1</v>
      </c>
      <c r="E131" s="112">
        <v>589.04999999999995</v>
      </c>
      <c r="F131" s="24">
        <f t="shared" si="10"/>
        <v>589.04999999999995</v>
      </c>
      <c r="G131" s="86" t="s">
        <v>290</v>
      </c>
      <c r="H131" s="83" t="s">
        <v>80</v>
      </c>
      <c r="I131" s="169">
        <v>1</v>
      </c>
      <c r="J131" s="167" t="s">
        <v>105</v>
      </c>
      <c r="K131" s="112">
        <v>0</v>
      </c>
    </row>
    <row r="132" spans="1:11" s="41" customFormat="1">
      <c r="A132" s="22">
        <v>125</v>
      </c>
      <c r="B132" s="116"/>
      <c r="C132" s="117"/>
      <c r="D132" s="165"/>
      <c r="E132" s="159"/>
      <c r="F132" s="159"/>
      <c r="G132" s="120" t="s">
        <v>245</v>
      </c>
      <c r="H132" s="119" t="s">
        <v>80</v>
      </c>
      <c r="I132" s="163">
        <v>1</v>
      </c>
      <c r="J132" s="157">
        <v>275</v>
      </c>
      <c r="K132" s="112">
        <f t="shared" ref="K132" si="17">J132*I132</f>
        <v>275</v>
      </c>
    </row>
    <row r="133" spans="1:11" s="41" customFormat="1" ht="41.4">
      <c r="A133" s="22">
        <v>126</v>
      </c>
      <c r="B133" s="28" t="s">
        <v>90</v>
      </c>
      <c r="C133" s="29"/>
      <c r="D133" s="30"/>
      <c r="E133" s="185"/>
      <c r="F133" s="30">
        <f>SUM(F8:F132)</f>
        <v>161611.07999999999</v>
      </c>
      <c r="G133" s="28" t="s">
        <v>91</v>
      </c>
      <c r="H133" s="32"/>
      <c r="I133" s="33"/>
      <c r="J133" s="170"/>
      <c r="K133" s="171">
        <f>SUM(K8:K132)</f>
        <v>588260.19048952358</v>
      </c>
    </row>
    <row r="134" spans="1:11" s="41" customFormat="1">
      <c r="A134" s="22">
        <v>127</v>
      </c>
      <c r="B134" s="77" t="s">
        <v>83</v>
      </c>
      <c r="C134" s="23"/>
      <c r="D134" s="24"/>
      <c r="E134" s="24"/>
      <c r="F134" s="24"/>
      <c r="G134" s="22"/>
      <c r="H134" s="23"/>
      <c r="I134" s="25"/>
      <c r="J134" s="25"/>
      <c r="K134" s="25"/>
    </row>
    <row r="135" spans="1:11" s="41" customFormat="1">
      <c r="A135" s="22">
        <v>128</v>
      </c>
      <c r="B135" s="216" t="s">
        <v>100</v>
      </c>
      <c r="C135" s="23" t="s">
        <v>88</v>
      </c>
      <c r="D135" s="24">
        <v>632</v>
      </c>
      <c r="E135" s="24">
        <v>17</v>
      </c>
      <c r="F135" s="24">
        <f>D135*E135</f>
        <v>10744</v>
      </c>
      <c r="G135" s="22" t="s">
        <v>123</v>
      </c>
      <c r="H135" s="23" t="s">
        <v>88</v>
      </c>
      <c r="I135" s="172">
        <v>261</v>
      </c>
      <c r="J135" s="24">
        <v>31.67</v>
      </c>
      <c r="K135" s="25">
        <f t="shared" ref="K135:K144" si="18">J135*I135</f>
        <v>8265.8700000000008</v>
      </c>
    </row>
    <row r="136" spans="1:11" s="91" customFormat="1">
      <c r="A136" s="22">
        <v>129</v>
      </c>
      <c r="B136" s="94"/>
      <c r="C136" s="23"/>
      <c r="D136" s="24"/>
      <c r="E136" s="24"/>
      <c r="F136" s="24"/>
      <c r="G136" s="22" t="s">
        <v>153</v>
      </c>
      <c r="H136" s="23" t="s">
        <v>88</v>
      </c>
      <c r="I136" s="172">
        <v>371</v>
      </c>
      <c r="J136" s="24">
        <v>49.17</v>
      </c>
      <c r="K136" s="25">
        <f t="shared" si="18"/>
        <v>18242.07</v>
      </c>
    </row>
    <row r="137" spans="1:11" s="41" customFormat="1">
      <c r="A137" s="22">
        <v>130</v>
      </c>
      <c r="B137" s="94"/>
      <c r="C137" s="23"/>
      <c r="D137" s="24"/>
      <c r="E137" s="24"/>
      <c r="F137" s="24"/>
      <c r="G137" s="96" t="s">
        <v>148</v>
      </c>
      <c r="H137" s="23" t="s">
        <v>80</v>
      </c>
      <c r="I137" s="172">
        <v>2</v>
      </c>
      <c r="J137" s="24">
        <v>17.5</v>
      </c>
      <c r="K137" s="25">
        <f t="shared" si="18"/>
        <v>35</v>
      </c>
    </row>
    <row r="138" spans="1:11" s="41" customFormat="1" ht="27.6">
      <c r="A138" s="22">
        <v>131</v>
      </c>
      <c r="B138" s="216" t="s">
        <v>97</v>
      </c>
      <c r="C138" s="23" t="s">
        <v>88</v>
      </c>
      <c r="D138" s="24">
        <v>635</v>
      </c>
      <c r="E138" s="24">
        <v>11</v>
      </c>
      <c r="F138" s="24">
        <f t="shared" ref="F138:F148" si="19">D138*E138</f>
        <v>6985</v>
      </c>
      <c r="G138" s="217" t="s">
        <v>152</v>
      </c>
      <c r="H138" s="23" t="s">
        <v>80</v>
      </c>
      <c r="I138" s="25">
        <v>6.5</v>
      </c>
      <c r="J138" s="24">
        <v>356.67</v>
      </c>
      <c r="K138" s="25">
        <f t="shared" si="18"/>
        <v>2318.355</v>
      </c>
    </row>
    <row r="139" spans="1:11" s="41" customFormat="1">
      <c r="A139" s="22">
        <v>132</v>
      </c>
      <c r="B139" s="216"/>
      <c r="C139" s="23"/>
      <c r="D139" s="24"/>
      <c r="E139" s="24"/>
      <c r="F139" s="24"/>
      <c r="G139" s="217" t="s">
        <v>308</v>
      </c>
      <c r="H139" s="23" t="s">
        <v>80</v>
      </c>
      <c r="I139" s="25">
        <v>8</v>
      </c>
      <c r="J139" s="24">
        <v>256.67</v>
      </c>
      <c r="K139" s="25">
        <f t="shared" si="18"/>
        <v>2053.36</v>
      </c>
    </row>
    <row r="140" spans="1:11" s="42" customFormat="1" ht="25.2" customHeight="1">
      <c r="A140" s="22">
        <v>133</v>
      </c>
      <c r="B140" s="216"/>
      <c r="C140" s="23"/>
      <c r="D140" s="24"/>
      <c r="E140" s="24"/>
      <c r="F140" s="24"/>
      <c r="G140" s="217" t="s">
        <v>149</v>
      </c>
      <c r="H140" s="27" t="s">
        <v>89</v>
      </c>
      <c r="I140" s="155">
        <v>5</v>
      </c>
      <c r="J140" s="24">
        <v>113</v>
      </c>
      <c r="K140" s="25">
        <f t="shared" si="18"/>
        <v>565</v>
      </c>
    </row>
    <row r="141" spans="1:11" s="42" customFormat="1" ht="27.6">
      <c r="A141" s="22">
        <v>134</v>
      </c>
      <c r="B141" s="100"/>
      <c r="C141" s="23"/>
      <c r="D141" s="24"/>
      <c r="E141" s="24"/>
      <c r="F141" s="24"/>
      <c r="G141" s="87" t="s">
        <v>96</v>
      </c>
      <c r="H141" s="27" t="s">
        <v>89</v>
      </c>
      <c r="I141" s="25">
        <v>5</v>
      </c>
      <c r="J141" s="24">
        <v>91.5</v>
      </c>
      <c r="K141" s="25">
        <f t="shared" si="18"/>
        <v>457.5</v>
      </c>
    </row>
    <row r="142" spans="1:11" s="42" customFormat="1">
      <c r="A142" s="22">
        <v>135</v>
      </c>
      <c r="B142" s="100" t="s">
        <v>271</v>
      </c>
      <c r="C142" s="23" t="s">
        <v>88</v>
      </c>
      <c r="D142" s="81">
        <v>28</v>
      </c>
      <c r="E142" s="81">
        <v>62</v>
      </c>
      <c r="F142" s="81">
        <f>D142*E142</f>
        <v>1736</v>
      </c>
      <c r="G142" s="92" t="s">
        <v>272</v>
      </c>
      <c r="H142" s="27" t="s">
        <v>88</v>
      </c>
      <c r="I142" s="85">
        <f>D142</f>
        <v>28</v>
      </c>
      <c r="J142" s="81">
        <f>155/1.2</f>
        <v>129.16666666666669</v>
      </c>
      <c r="K142" s="85">
        <f t="shared" si="18"/>
        <v>3616.666666666667</v>
      </c>
    </row>
    <row r="143" spans="1:11" s="42" customFormat="1">
      <c r="A143" s="22">
        <v>136</v>
      </c>
      <c r="B143" s="100"/>
      <c r="C143" s="23"/>
      <c r="D143" s="81"/>
      <c r="E143" s="81"/>
      <c r="F143" s="81"/>
      <c r="G143" s="87" t="s">
        <v>273</v>
      </c>
      <c r="H143" s="201" t="s">
        <v>88</v>
      </c>
      <c r="I143" s="85">
        <f>2*20</f>
        <v>40</v>
      </c>
      <c r="J143" s="102">
        <v>6</v>
      </c>
      <c r="K143" s="101">
        <f t="shared" si="18"/>
        <v>240</v>
      </c>
    </row>
    <row r="144" spans="1:11" s="42" customFormat="1">
      <c r="A144" s="22">
        <v>137</v>
      </c>
      <c r="B144" s="100"/>
      <c r="C144" s="23"/>
      <c r="D144" s="81"/>
      <c r="E144" s="81"/>
      <c r="F144" s="81"/>
      <c r="G144" s="87" t="s">
        <v>287</v>
      </c>
      <c r="H144" s="201" t="s">
        <v>178</v>
      </c>
      <c r="I144" s="85">
        <v>1</v>
      </c>
      <c r="J144" s="102">
        <v>500</v>
      </c>
      <c r="K144" s="101">
        <f t="shared" si="18"/>
        <v>500</v>
      </c>
    </row>
    <row r="145" spans="1:11" s="42" customFormat="1" ht="27.6">
      <c r="A145" s="22">
        <v>138</v>
      </c>
      <c r="B145" s="100" t="s">
        <v>137</v>
      </c>
      <c r="C145" s="23" t="s">
        <v>88</v>
      </c>
      <c r="D145" s="24">
        <v>40</v>
      </c>
      <c r="E145" s="24">
        <v>14</v>
      </c>
      <c r="F145" s="24">
        <f t="shared" si="19"/>
        <v>560</v>
      </c>
      <c r="G145" s="92" t="s">
        <v>157</v>
      </c>
      <c r="H145" s="23" t="s">
        <v>88</v>
      </c>
      <c r="I145" s="25">
        <f>D145</f>
        <v>40</v>
      </c>
      <c r="J145" s="24">
        <v>30.83</v>
      </c>
      <c r="K145" s="25">
        <f>J145*I145</f>
        <v>1233.1999999999998</v>
      </c>
    </row>
    <row r="146" spans="1:11" s="42" customFormat="1" ht="27.6" customHeight="1">
      <c r="A146" s="22">
        <v>139</v>
      </c>
      <c r="B146" s="207" t="s">
        <v>138</v>
      </c>
      <c r="C146" s="80" t="s">
        <v>80</v>
      </c>
      <c r="D146" s="186">
        <v>2</v>
      </c>
      <c r="E146" s="24">
        <v>85</v>
      </c>
      <c r="F146" s="24">
        <f t="shared" si="19"/>
        <v>170</v>
      </c>
      <c r="G146" s="92" t="s">
        <v>139</v>
      </c>
      <c r="H146" s="23" t="s">
        <v>80</v>
      </c>
      <c r="I146" s="24">
        <f>D146</f>
        <v>2</v>
      </c>
      <c r="J146" s="24" t="s">
        <v>103</v>
      </c>
      <c r="K146" s="25">
        <v>0</v>
      </c>
    </row>
    <row r="147" spans="1:11" s="42" customFormat="1" ht="27.6" customHeight="1">
      <c r="A147" s="22">
        <v>140</v>
      </c>
      <c r="B147" s="207" t="s">
        <v>140</v>
      </c>
      <c r="C147" s="80" t="s">
        <v>80</v>
      </c>
      <c r="D147" s="186">
        <v>1</v>
      </c>
      <c r="E147" s="24">
        <v>85</v>
      </c>
      <c r="F147" s="24">
        <f t="shared" si="19"/>
        <v>85</v>
      </c>
      <c r="G147" s="92" t="s">
        <v>141</v>
      </c>
      <c r="H147" s="23" t="s">
        <v>80</v>
      </c>
      <c r="I147" s="24">
        <v>1</v>
      </c>
      <c r="J147" s="24" t="s">
        <v>103</v>
      </c>
      <c r="K147" s="25">
        <v>0</v>
      </c>
    </row>
    <row r="148" spans="1:11" s="42" customFormat="1" ht="27.6" customHeight="1">
      <c r="A148" s="22">
        <v>141</v>
      </c>
      <c r="B148" s="218" t="s">
        <v>278</v>
      </c>
      <c r="C148" s="111" t="s">
        <v>80</v>
      </c>
      <c r="D148" s="214">
        <v>1</v>
      </c>
      <c r="E148" s="24">
        <v>451.5</v>
      </c>
      <c r="F148" s="24">
        <f t="shared" si="19"/>
        <v>451.5</v>
      </c>
      <c r="G148" s="219" t="s">
        <v>279</v>
      </c>
      <c r="H148" s="23" t="s">
        <v>80</v>
      </c>
      <c r="I148" s="24">
        <v>1</v>
      </c>
      <c r="J148" s="206">
        <f>2900/1.2</f>
        <v>2416.666666666667</v>
      </c>
      <c r="K148" s="25">
        <f t="shared" ref="K148:K160" si="20">J148*I148</f>
        <v>2416.666666666667</v>
      </c>
    </row>
    <row r="149" spans="1:11" s="42" customFormat="1" ht="28.95" customHeight="1">
      <c r="A149" s="22">
        <v>142</v>
      </c>
      <c r="B149" s="100" t="s">
        <v>373</v>
      </c>
      <c r="C149" s="215" t="s">
        <v>80</v>
      </c>
      <c r="D149" s="134">
        <v>1</v>
      </c>
      <c r="E149" s="24">
        <v>1500</v>
      </c>
      <c r="F149" s="24">
        <f t="shared" ref="F149" si="21">D149*E149</f>
        <v>1500</v>
      </c>
      <c r="G149" s="92" t="s">
        <v>374</v>
      </c>
      <c r="H149" s="23" t="s">
        <v>80</v>
      </c>
      <c r="I149" s="24">
        <v>1</v>
      </c>
      <c r="J149" s="206">
        <v>1200</v>
      </c>
      <c r="K149" s="25">
        <f t="shared" si="20"/>
        <v>1200</v>
      </c>
    </row>
    <row r="150" spans="1:11" s="42" customFormat="1" ht="28.95" customHeight="1">
      <c r="A150" s="22">
        <v>143</v>
      </c>
      <c r="B150" s="100"/>
      <c r="C150" s="215"/>
      <c r="D150" s="134"/>
      <c r="E150" s="24"/>
      <c r="F150" s="24"/>
      <c r="G150" s="216" t="s">
        <v>360</v>
      </c>
      <c r="H150" s="23" t="s">
        <v>80</v>
      </c>
      <c r="I150" s="24">
        <v>1</v>
      </c>
      <c r="J150" s="206">
        <v>835.84</v>
      </c>
      <c r="K150" s="25">
        <f t="shared" si="20"/>
        <v>835.84</v>
      </c>
    </row>
    <row r="151" spans="1:11" s="42" customFormat="1" ht="28.95" customHeight="1">
      <c r="A151" s="22">
        <v>144</v>
      </c>
      <c r="B151" s="100"/>
      <c r="C151" s="215"/>
      <c r="D151" s="134"/>
      <c r="E151" s="24"/>
      <c r="F151" s="24"/>
      <c r="G151" s="216" t="s">
        <v>361</v>
      </c>
      <c r="H151" s="23" t="s">
        <v>80</v>
      </c>
      <c r="I151" s="24">
        <v>1</v>
      </c>
      <c r="J151" s="206">
        <v>906.67</v>
      </c>
      <c r="K151" s="25">
        <f t="shared" si="20"/>
        <v>906.67</v>
      </c>
    </row>
    <row r="152" spans="1:11" s="42" customFormat="1" ht="28.95" customHeight="1">
      <c r="A152" s="22">
        <v>145</v>
      </c>
      <c r="B152" s="100"/>
      <c r="C152" s="215"/>
      <c r="D152" s="134"/>
      <c r="E152" s="24"/>
      <c r="F152" s="24"/>
      <c r="G152" s="216" t="s">
        <v>362</v>
      </c>
      <c r="H152" s="23" t="s">
        <v>80</v>
      </c>
      <c r="I152" s="24">
        <v>1</v>
      </c>
      <c r="J152" s="206">
        <v>820.84</v>
      </c>
      <c r="K152" s="25">
        <f t="shared" si="20"/>
        <v>820.84</v>
      </c>
    </row>
    <row r="153" spans="1:11" s="42" customFormat="1" ht="28.95" customHeight="1">
      <c r="A153" s="22">
        <v>146</v>
      </c>
      <c r="B153" s="100"/>
      <c r="C153" s="215"/>
      <c r="D153" s="134"/>
      <c r="E153" s="24"/>
      <c r="F153" s="24"/>
      <c r="G153" s="216" t="s">
        <v>363</v>
      </c>
      <c r="H153" s="23" t="s">
        <v>80</v>
      </c>
      <c r="I153" s="24">
        <v>1</v>
      </c>
      <c r="J153" s="206">
        <v>201.67</v>
      </c>
      <c r="K153" s="25">
        <f t="shared" si="20"/>
        <v>201.67</v>
      </c>
    </row>
    <row r="154" spans="1:11" s="42" customFormat="1" ht="28.95" customHeight="1">
      <c r="A154" s="22">
        <v>147</v>
      </c>
      <c r="B154" s="100"/>
      <c r="C154" s="215"/>
      <c r="D154" s="134"/>
      <c r="E154" s="24"/>
      <c r="F154" s="24"/>
      <c r="G154" s="216" t="s">
        <v>364</v>
      </c>
      <c r="H154" s="23" t="s">
        <v>80</v>
      </c>
      <c r="I154" s="24">
        <v>14</v>
      </c>
      <c r="J154" s="206">
        <v>189.98</v>
      </c>
      <c r="K154" s="25">
        <f t="shared" si="20"/>
        <v>2659.72</v>
      </c>
    </row>
    <row r="155" spans="1:11" s="42" customFormat="1" ht="28.95" customHeight="1">
      <c r="A155" s="22">
        <v>148</v>
      </c>
      <c r="B155" s="100"/>
      <c r="C155" s="215"/>
      <c r="D155" s="134"/>
      <c r="E155" s="24"/>
      <c r="F155" s="24"/>
      <c r="G155" s="216" t="s">
        <v>365</v>
      </c>
      <c r="H155" s="23" t="s">
        <v>80</v>
      </c>
      <c r="I155" s="24">
        <v>2</v>
      </c>
      <c r="J155" s="24">
        <v>244.15</v>
      </c>
      <c r="K155" s="25">
        <f t="shared" si="20"/>
        <v>488.3</v>
      </c>
    </row>
    <row r="156" spans="1:11" s="42" customFormat="1" ht="27" customHeight="1">
      <c r="A156" s="22">
        <v>149</v>
      </c>
      <c r="B156" s="100"/>
      <c r="C156" s="23"/>
      <c r="D156" s="24"/>
      <c r="E156" s="24"/>
      <c r="F156" s="24"/>
      <c r="G156" s="92" t="s">
        <v>366</v>
      </c>
      <c r="H156" s="23" t="s">
        <v>80</v>
      </c>
      <c r="I156" s="24">
        <v>9</v>
      </c>
      <c r="J156" s="24">
        <v>1066.67</v>
      </c>
      <c r="K156" s="25">
        <f t="shared" si="20"/>
        <v>9600.0300000000007</v>
      </c>
    </row>
    <row r="157" spans="1:11" s="42" customFormat="1" ht="27" customHeight="1">
      <c r="A157" s="22">
        <v>150</v>
      </c>
      <c r="B157" s="100"/>
      <c r="C157" s="23"/>
      <c r="D157" s="24"/>
      <c r="E157" s="24"/>
      <c r="F157" s="24"/>
      <c r="G157" s="216" t="s">
        <v>367</v>
      </c>
      <c r="H157" s="23" t="s">
        <v>80</v>
      </c>
      <c r="I157" s="24">
        <v>2</v>
      </c>
      <c r="J157" s="24">
        <v>818.34</v>
      </c>
      <c r="K157" s="25">
        <f t="shared" si="20"/>
        <v>1636.68</v>
      </c>
    </row>
    <row r="158" spans="1:11" s="42" customFormat="1" ht="27" customHeight="1">
      <c r="A158" s="22">
        <v>151</v>
      </c>
      <c r="B158" s="100"/>
      <c r="C158" s="23"/>
      <c r="D158" s="24"/>
      <c r="E158" s="24"/>
      <c r="F158" s="24"/>
      <c r="G158" s="216" t="s">
        <v>368</v>
      </c>
      <c r="H158" s="23" t="s">
        <v>80</v>
      </c>
      <c r="I158" s="24">
        <v>1</v>
      </c>
      <c r="J158" s="24">
        <v>1660</v>
      </c>
      <c r="K158" s="25">
        <f t="shared" si="20"/>
        <v>1660</v>
      </c>
    </row>
    <row r="159" spans="1:11" s="42" customFormat="1" ht="27" customHeight="1">
      <c r="A159" s="22">
        <v>152</v>
      </c>
      <c r="B159" s="100"/>
      <c r="C159" s="23"/>
      <c r="D159" s="24"/>
      <c r="E159" s="24"/>
      <c r="F159" s="24"/>
      <c r="G159" s="216" t="s">
        <v>370</v>
      </c>
      <c r="H159" s="23" t="s">
        <v>80</v>
      </c>
      <c r="I159" s="24">
        <v>1</v>
      </c>
      <c r="J159" s="24">
        <v>875</v>
      </c>
      <c r="K159" s="25">
        <f t="shared" si="20"/>
        <v>875</v>
      </c>
    </row>
    <row r="160" spans="1:11" s="42" customFormat="1" ht="27" customHeight="1">
      <c r="A160" s="22">
        <v>153</v>
      </c>
      <c r="B160" s="100"/>
      <c r="C160" s="23"/>
      <c r="D160" s="24"/>
      <c r="E160" s="24"/>
      <c r="F160" s="24"/>
      <c r="G160" s="216" t="s">
        <v>369</v>
      </c>
      <c r="H160" s="23" t="s">
        <v>80</v>
      </c>
      <c r="I160" s="24">
        <v>2</v>
      </c>
      <c r="J160" s="24">
        <v>51</v>
      </c>
      <c r="K160" s="25">
        <f t="shared" si="20"/>
        <v>102</v>
      </c>
    </row>
    <row r="161" spans="1:11" s="42" customFormat="1" ht="25.95" customHeight="1">
      <c r="A161" s="22">
        <v>154</v>
      </c>
      <c r="B161" s="100" t="s">
        <v>162</v>
      </c>
      <c r="C161" s="23" t="s">
        <v>80</v>
      </c>
      <c r="D161" s="24">
        <v>1</v>
      </c>
      <c r="E161" s="24">
        <v>106</v>
      </c>
      <c r="F161" s="24">
        <f t="shared" ref="F161" si="22">D161*E161</f>
        <v>106</v>
      </c>
      <c r="G161" s="87" t="s">
        <v>249</v>
      </c>
      <c r="H161" s="27" t="s">
        <v>80</v>
      </c>
      <c r="I161" s="25">
        <f>D161</f>
        <v>1</v>
      </c>
      <c r="J161" s="24">
        <v>294.17</v>
      </c>
      <c r="K161" s="25">
        <f>J161*I161</f>
        <v>294.17</v>
      </c>
    </row>
    <row r="162" spans="1:11" s="42" customFormat="1" ht="27" customHeight="1">
      <c r="A162" s="22">
        <v>155</v>
      </c>
      <c r="B162" s="100" t="s">
        <v>161</v>
      </c>
      <c r="C162" s="23" t="s">
        <v>80</v>
      </c>
      <c r="D162" s="24">
        <v>8</v>
      </c>
      <c r="E162" s="24">
        <v>106</v>
      </c>
      <c r="F162" s="24">
        <f>D162*E162</f>
        <v>848</v>
      </c>
      <c r="G162" s="87" t="s">
        <v>249</v>
      </c>
      <c r="H162" s="27" t="s">
        <v>80</v>
      </c>
      <c r="I162" s="25">
        <f>D162</f>
        <v>8</v>
      </c>
      <c r="J162" s="24">
        <v>294.17</v>
      </c>
      <c r="K162" s="25">
        <f>J162*I162</f>
        <v>2353.36</v>
      </c>
    </row>
    <row r="163" spans="1:11" s="42" customFormat="1" ht="15" customHeight="1">
      <c r="A163" s="22">
        <v>156</v>
      </c>
      <c r="B163" s="100"/>
      <c r="C163" s="23"/>
      <c r="D163" s="24"/>
      <c r="E163" s="24"/>
      <c r="F163" s="24"/>
      <c r="G163" s="87" t="s">
        <v>168</v>
      </c>
      <c r="H163" s="27" t="s">
        <v>80</v>
      </c>
      <c r="I163" s="25">
        <f>D162</f>
        <v>8</v>
      </c>
      <c r="J163" s="24">
        <v>1640</v>
      </c>
      <c r="K163" s="25">
        <f t="shared" ref="K163:K188" si="23">J163*I163</f>
        <v>13120</v>
      </c>
    </row>
    <row r="164" spans="1:11" s="41" customFormat="1" ht="15.75" customHeight="1">
      <c r="A164" s="22">
        <v>157</v>
      </c>
      <c r="B164" s="100" t="s">
        <v>98</v>
      </c>
      <c r="C164" s="23" t="s">
        <v>80</v>
      </c>
      <c r="D164" s="24">
        <v>94</v>
      </c>
      <c r="E164" s="24">
        <v>85</v>
      </c>
      <c r="F164" s="24">
        <f>D164*E164</f>
        <v>7990</v>
      </c>
      <c r="G164" s="94" t="s">
        <v>136</v>
      </c>
      <c r="H164" s="89" t="s">
        <v>80</v>
      </c>
      <c r="I164" s="25">
        <f>D164</f>
        <v>94</v>
      </c>
      <c r="J164" s="24">
        <v>19.170000000000002</v>
      </c>
      <c r="K164" s="25">
        <f t="shared" si="23"/>
        <v>1801.9800000000002</v>
      </c>
    </row>
    <row r="165" spans="1:11" s="41" customFormat="1" ht="30" customHeight="1">
      <c r="A165" s="22">
        <v>158</v>
      </c>
      <c r="B165" s="100"/>
      <c r="C165" s="23"/>
      <c r="D165" s="24"/>
      <c r="E165" s="24"/>
      <c r="F165" s="24"/>
      <c r="G165" s="22" t="s">
        <v>159</v>
      </c>
      <c r="H165" s="23" t="s">
        <v>80</v>
      </c>
      <c r="I165" s="24">
        <v>20</v>
      </c>
      <c r="J165" s="24">
        <v>12.5</v>
      </c>
      <c r="K165" s="25">
        <f t="shared" si="23"/>
        <v>250</v>
      </c>
    </row>
    <row r="166" spans="1:11" s="41" customFormat="1" ht="28.95" customHeight="1">
      <c r="A166" s="22">
        <v>159</v>
      </c>
      <c r="B166" s="100" t="s">
        <v>99</v>
      </c>
      <c r="C166" s="23" t="s">
        <v>80</v>
      </c>
      <c r="D166" s="24">
        <v>27</v>
      </c>
      <c r="E166" s="24">
        <v>68</v>
      </c>
      <c r="F166" s="24">
        <f>D166*E166</f>
        <v>1836</v>
      </c>
      <c r="G166" s="88" t="s">
        <v>150</v>
      </c>
      <c r="H166" s="23" t="s">
        <v>80</v>
      </c>
      <c r="I166" s="24">
        <f>D166</f>
        <v>27</v>
      </c>
      <c r="J166" s="24">
        <v>104.92</v>
      </c>
      <c r="K166" s="25">
        <f t="shared" si="23"/>
        <v>2832.84</v>
      </c>
    </row>
    <row r="167" spans="1:11" s="41" customFormat="1" ht="15.75" customHeight="1">
      <c r="A167" s="22">
        <v>160</v>
      </c>
      <c r="B167" s="100"/>
      <c r="C167" s="23"/>
      <c r="D167" s="24"/>
      <c r="E167" s="24"/>
      <c r="F167" s="24"/>
      <c r="G167" s="42" t="s">
        <v>135</v>
      </c>
      <c r="H167" s="23" t="s">
        <v>80</v>
      </c>
      <c r="I167" s="24">
        <f>D166</f>
        <v>27</v>
      </c>
      <c r="J167" s="24">
        <v>4.17</v>
      </c>
      <c r="K167" s="25">
        <f t="shared" si="23"/>
        <v>112.59</v>
      </c>
    </row>
    <row r="168" spans="1:11" s="41" customFormat="1" ht="19.2" customHeight="1">
      <c r="A168" s="22">
        <v>161</v>
      </c>
      <c r="B168" s="84"/>
      <c r="C168" s="23"/>
      <c r="D168" s="24"/>
      <c r="E168" s="24"/>
      <c r="F168" s="24"/>
      <c r="G168" s="92" t="s">
        <v>101</v>
      </c>
      <c r="H168" s="23" t="s">
        <v>80</v>
      </c>
      <c r="I168" s="24">
        <v>10</v>
      </c>
      <c r="J168" s="173">
        <v>48.33</v>
      </c>
      <c r="K168" s="25">
        <f t="shared" si="23"/>
        <v>483.29999999999995</v>
      </c>
    </row>
    <row r="169" spans="1:11" s="41" customFormat="1" ht="27.6" customHeight="1">
      <c r="A169" s="22">
        <v>162</v>
      </c>
      <c r="B169" s="100" t="s">
        <v>104</v>
      </c>
      <c r="C169" s="23" t="s">
        <v>80</v>
      </c>
      <c r="D169" s="24">
        <v>3</v>
      </c>
      <c r="E169" s="24">
        <v>68</v>
      </c>
      <c r="F169" s="24">
        <f>D169*E169</f>
        <v>204</v>
      </c>
      <c r="G169" s="22" t="s">
        <v>151</v>
      </c>
      <c r="H169" s="23" t="s">
        <v>80</v>
      </c>
      <c r="I169" s="24">
        <v>1</v>
      </c>
      <c r="J169" s="24">
        <v>89</v>
      </c>
      <c r="K169" s="25">
        <f t="shared" si="23"/>
        <v>89</v>
      </c>
    </row>
    <row r="170" spans="1:11" s="41" customFormat="1" ht="28.95" customHeight="1">
      <c r="A170" s="22">
        <v>163</v>
      </c>
      <c r="B170" s="216"/>
      <c r="C170" s="23"/>
      <c r="D170" s="24"/>
      <c r="E170" s="24"/>
      <c r="F170" s="24"/>
      <c r="G170" s="22" t="s">
        <v>156</v>
      </c>
      <c r="H170" s="23" t="s">
        <v>80</v>
      </c>
      <c r="I170" s="24">
        <v>2</v>
      </c>
      <c r="J170" s="24">
        <v>107.5</v>
      </c>
      <c r="K170" s="25">
        <f t="shared" si="23"/>
        <v>215</v>
      </c>
    </row>
    <row r="171" spans="1:11" s="41" customFormat="1" ht="20.399999999999999" customHeight="1">
      <c r="A171" s="22">
        <v>164</v>
      </c>
      <c r="B171" s="22"/>
      <c r="C171" s="23"/>
      <c r="D171" s="24"/>
      <c r="E171" s="24"/>
      <c r="F171" s="24"/>
      <c r="G171" s="98" t="s">
        <v>135</v>
      </c>
      <c r="H171" s="23" t="s">
        <v>80</v>
      </c>
      <c r="I171" s="24">
        <f>D169</f>
        <v>3</v>
      </c>
      <c r="J171" s="24">
        <v>4.17</v>
      </c>
      <c r="K171" s="25">
        <f t="shared" si="23"/>
        <v>12.51</v>
      </c>
    </row>
    <row r="172" spans="1:11" s="41" customFormat="1" ht="18.600000000000001" customHeight="1">
      <c r="A172" s="22">
        <v>165</v>
      </c>
      <c r="B172" s="224"/>
      <c r="C172" s="99"/>
      <c r="D172" s="24"/>
      <c r="E172" s="24"/>
      <c r="F172" s="24"/>
      <c r="G172" s="92" t="s">
        <v>101</v>
      </c>
      <c r="H172" s="23" t="s">
        <v>80</v>
      </c>
      <c r="I172" s="24">
        <v>1</v>
      </c>
      <c r="J172" s="24">
        <v>48.33</v>
      </c>
      <c r="K172" s="25">
        <f t="shared" si="23"/>
        <v>48.33</v>
      </c>
    </row>
    <row r="173" spans="1:11" s="41" customFormat="1" ht="18" customHeight="1">
      <c r="A173" s="22">
        <v>166</v>
      </c>
      <c r="B173" s="147"/>
      <c r="C173" s="148"/>
      <c r="D173" s="24"/>
      <c r="E173" s="25"/>
      <c r="F173" s="25"/>
      <c r="G173" s="94" t="s">
        <v>174</v>
      </c>
      <c r="H173" s="23" t="s">
        <v>80</v>
      </c>
      <c r="I173" s="24">
        <v>1</v>
      </c>
      <c r="J173" s="24">
        <v>65.83</v>
      </c>
      <c r="K173" s="25">
        <f t="shared" si="23"/>
        <v>65.83</v>
      </c>
    </row>
    <row r="174" spans="1:11" s="42" customFormat="1" ht="15" customHeight="1">
      <c r="A174" s="22">
        <v>167</v>
      </c>
      <c r="B174" s="216" t="s">
        <v>172</v>
      </c>
      <c r="C174" s="23" t="s">
        <v>80</v>
      </c>
      <c r="D174" s="24">
        <v>27</v>
      </c>
      <c r="E174" s="152">
        <v>76</v>
      </c>
      <c r="F174" s="25">
        <f>D174*E174</f>
        <v>2052</v>
      </c>
      <c r="G174" s="94" t="s">
        <v>169</v>
      </c>
      <c r="H174" s="23" t="s">
        <v>80</v>
      </c>
      <c r="I174" s="24">
        <v>27</v>
      </c>
      <c r="J174" s="24">
        <v>763.33</v>
      </c>
      <c r="K174" s="25">
        <f t="shared" si="23"/>
        <v>20609.91</v>
      </c>
    </row>
    <row r="175" spans="1:11" s="110" customFormat="1">
      <c r="A175" s="22">
        <v>168</v>
      </c>
      <c r="B175" s="216" t="s">
        <v>184</v>
      </c>
      <c r="C175" s="23" t="s">
        <v>88</v>
      </c>
      <c r="D175" s="24">
        <v>19</v>
      </c>
      <c r="E175" s="152">
        <v>67</v>
      </c>
      <c r="F175" s="25">
        <f>D175*E175</f>
        <v>1273</v>
      </c>
      <c r="G175" s="87" t="s">
        <v>276</v>
      </c>
      <c r="H175" s="23" t="s">
        <v>80</v>
      </c>
      <c r="I175" s="24">
        <v>5</v>
      </c>
      <c r="J175" s="24">
        <v>166.67</v>
      </c>
      <c r="K175" s="25">
        <f t="shared" si="23"/>
        <v>833.34999999999991</v>
      </c>
    </row>
    <row r="176" spans="1:11" s="110" customFormat="1">
      <c r="A176" s="22">
        <v>169</v>
      </c>
      <c r="B176" s="216"/>
      <c r="C176" s="216"/>
      <c r="D176" s="187"/>
      <c r="E176" s="188"/>
      <c r="F176" s="189"/>
      <c r="G176" s="87" t="s">
        <v>186</v>
      </c>
      <c r="H176" s="23" t="s">
        <v>80</v>
      </c>
      <c r="I176" s="24">
        <v>7</v>
      </c>
      <c r="J176" s="24">
        <v>324.17</v>
      </c>
      <c r="K176" s="25">
        <f t="shared" si="23"/>
        <v>2269.19</v>
      </c>
    </row>
    <row r="177" spans="1:12" s="110" customFormat="1">
      <c r="A177" s="22">
        <v>170</v>
      </c>
      <c r="B177" s="216"/>
      <c r="C177" s="216"/>
      <c r="D177" s="187"/>
      <c r="E177" s="188"/>
      <c r="F177" s="189"/>
      <c r="G177" s="87" t="s">
        <v>185</v>
      </c>
      <c r="H177" s="23" t="s">
        <v>80</v>
      </c>
      <c r="I177" s="24">
        <v>5</v>
      </c>
      <c r="J177" s="24">
        <v>45.83</v>
      </c>
      <c r="K177" s="25">
        <f t="shared" si="23"/>
        <v>229.14999999999998</v>
      </c>
    </row>
    <row r="178" spans="1:12" s="110" customFormat="1">
      <c r="A178" s="22">
        <v>171</v>
      </c>
      <c r="B178" s="216"/>
      <c r="C178" s="216"/>
      <c r="D178" s="187"/>
      <c r="E178" s="188"/>
      <c r="F178" s="189"/>
      <c r="G178" s="87" t="s">
        <v>177</v>
      </c>
      <c r="H178" s="23" t="s">
        <v>178</v>
      </c>
      <c r="I178" s="24">
        <v>26</v>
      </c>
      <c r="J178" s="24">
        <v>136.66999999999999</v>
      </c>
      <c r="K178" s="25">
        <f t="shared" si="23"/>
        <v>3553.4199999999996</v>
      </c>
    </row>
    <row r="179" spans="1:12" s="42" customFormat="1" ht="27.6">
      <c r="A179" s="22">
        <v>172</v>
      </c>
      <c r="B179" s="216" t="s">
        <v>176</v>
      </c>
      <c r="C179" s="23" t="s">
        <v>80</v>
      </c>
      <c r="D179" s="24">
        <v>1</v>
      </c>
      <c r="E179" s="112">
        <v>122.5</v>
      </c>
      <c r="F179" s="25">
        <f>D179*E179</f>
        <v>122.5</v>
      </c>
      <c r="G179" s="108" t="s">
        <v>304</v>
      </c>
      <c r="H179" s="23" t="s">
        <v>80</v>
      </c>
      <c r="I179" s="24">
        <v>1</v>
      </c>
      <c r="J179" s="24">
        <v>588</v>
      </c>
      <c r="K179" s="25">
        <f t="shared" si="23"/>
        <v>588</v>
      </c>
    </row>
    <row r="180" spans="1:12" s="42" customFormat="1">
      <c r="A180" s="22">
        <v>173</v>
      </c>
      <c r="B180" s="216"/>
      <c r="C180" s="23"/>
      <c r="D180" s="24"/>
      <c r="E180" s="112"/>
      <c r="F180" s="25"/>
      <c r="G180" s="217" t="s">
        <v>273</v>
      </c>
      <c r="H180" s="201" t="s">
        <v>88</v>
      </c>
      <c r="I180" s="204">
        <v>5</v>
      </c>
      <c r="J180" s="102">
        <v>6</v>
      </c>
      <c r="K180" s="25">
        <f t="shared" si="23"/>
        <v>30</v>
      </c>
    </row>
    <row r="181" spans="1:12" s="41" customFormat="1">
      <c r="A181" s="22">
        <v>174</v>
      </c>
      <c r="B181" s="216"/>
      <c r="C181" s="83"/>
      <c r="D181" s="155"/>
      <c r="E181" s="24"/>
      <c r="F181" s="24"/>
      <c r="G181" s="217" t="s">
        <v>287</v>
      </c>
      <c r="H181" s="201" t="s">
        <v>178</v>
      </c>
      <c r="I181" s="85">
        <v>1</v>
      </c>
      <c r="J181" s="102">
        <v>100</v>
      </c>
      <c r="K181" s="25">
        <f t="shared" si="23"/>
        <v>100</v>
      </c>
    </row>
    <row r="182" spans="1:12" s="42" customFormat="1">
      <c r="A182" s="22">
        <v>175</v>
      </c>
      <c r="B182" s="147" t="s">
        <v>301</v>
      </c>
      <c r="C182" s="202" t="s">
        <v>88</v>
      </c>
      <c r="D182" s="81">
        <v>9</v>
      </c>
      <c r="E182" s="81">
        <v>120</v>
      </c>
      <c r="F182" s="81">
        <f>D182*E182</f>
        <v>1080</v>
      </c>
      <c r="G182" s="203" t="s">
        <v>359</v>
      </c>
      <c r="H182" s="23" t="s">
        <v>88</v>
      </c>
      <c r="I182" s="78">
        <v>9</v>
      </c>
      <c r="J182" s="81">
        <v>3800</v>
      </c>
      <c r="K182" s="25">
        <f t="shared" si="23"/>
        <v>34200</v>
      </c>
    </row>
    <row r="183" spans="1:12" s="42" customFormat="1">
      <c r="A183" s="22">
        <v>176</v>
      </c>
      <c r="B183" s="216"/>
      <c r="C183" s="202"/>
      <c r="D183" s="81"/>
      <c r="E183" s="81"/>
      <c r="F183" s="78"/>
      <c r="G183" s="87" t="s">
        <v>273</v>
      </c>
      <c r="H183" s="201" t="s">
        <v>88</v>
      </c>
      <c r="I183" s="204">
        <v>41</v>
      </c>
      <c r="J183" s="102">
        <v>6</v>
      </c>
      <c r="K183" s="25">
        <f t="shared" si="23"/>
        <v>246</v>
      </c>
    </row>
    <row r="184" spans="1:12" s="42" customFormat="1">
      <c r="A184" s="22">
        <v>177</v>
      </c>
      <c r="B184" s="147"/>
      <c r="C184" s="202"/>
      <c r="D184" s="81"/>
      <c r="E184" s="81"/>
      <c r="F184" s="78"/>
      <c r="G184" s="87" t="s">
        <v>287</v>
      </c>
      <c r="H184" s="201" t="s">
        <v>178</v>
      </c>
      <c r="I184" s="85">
        <v>1</v>
      </c>
      <c r="J184" s="102">
        <v>500</v>
      </c>
      <c r="K184" s="25">
        <f t="shared" si="23"/>
        <v>500</v>
      </c>
    </row>
    <row r="185" spans="1:12" s="42" customFormat="1" ht="27.6">
      <c r="A185" s="22">
        <v>178</v>
      </c>
      <c r="B185" s="147" t="s">
        <v>275</v>
      </c>
      <c r="C185" s="202" t="s">
        <v>80</v>
      </c>
      <c r="D185" s="81">
        <v>117</v>
      </c>
      <c r="E185" s="81">
        <v>120</v>
      </c>
      <c r="F185" s="81">
        <f>D185*E185</f>
        <v>14040</v>
      </c>
      <c r="G185" s="87" t="s">
        <v>302</v>
      </c>
      <c r="H185" s="201" t="s">
        <v>80</v>
      </c>
      <c r="I185" s="85">
        <v>111</v>
      </c>
      <c r="J185" s="102">
        <v>463.34</v>
      </c>
      <c r="K185" s="25">
        <f t="shared" si="23"/>
        <v>51430.74</v>
      </c>
    </row>
    <row r="186" spans="1:12" s="42" customFormat="1" ht="27.6">
      <c r="A186" s="22">
        <v>179</v>
      </c>
      <c r="B186" s="147"/>
      <c r="C186" s="202"/>
      <c r="D186" s="81"/>
      <c r="E186" s="81"/>
      <c r="F186" s="81"/>
      <c r="G186" s="217" t="s">
        <v>303</v>
      </c>
      <c r="H186" s="201" t="s">
        <v>80</v>
      </c>
      <c r="I186" s="85">
        <v>6</v>
      </c>
      <c r="J186" s="102">
        <v>268.60000000000002</v>
      </c>
      <c r="K186" s="25">
        <f t="shared" si="23"/>
        <v>1611.6000000000001</v>
      </c>
    </row>
    <row r="187" spans="1:12" s="42" customFormat="1">
      <c r="A187" s="22">
        <v>180</v>
      </c>
      <c r="B187" s="147"/>
      <c r="C187" s="202"/>
      <c r="D187" s="81"/>
      <c r="E187" s="81"/>
      <c r="F187" s="81"/>
      <c r="G187" s="217" t="s">
        <v>287</v>
      </c>
      <c r="H187" s="201" t="s">
        <v>80</v>
      </c>
      <c r="I187" s="85">
        <v>1</v>
      </c>
      <c r="J187" s="102">
        <v>1000</v>
      </c>
      <c r="K187" s="25">
        <f t="shared" si="23"/>
        <v>1000</v>
      </c>
    </row>
    <row r="188" spans="1:12" s="42" customFormat="1">
      <c r="A188" s="22">
        <v>181</v>
      </c>
      <c r="B188" s="100" t="s">
        <v>274</v>
      </c>
      <c r="C188" s="83" t="s">
        <v>80</v>
      </c>
      <c r="D188" s="155">
        <v>3</v>
      </c>
      <c r="E188" s="24">
        <v>68</v>
      </c>
      <c r="F188" s="24">
        <f>D188*E188</f>
        <v>204</v>
      </c>
      <c r="G188" s="22" t="s">
        <v>277</v>
      </c>
      <c r="H188" s="23" t="s">
        <v>80</v>
      </c>
      <c r="I188" s="24">
        <f>D188</f>
        <v>3</v>
      </c>
      <c r="J188" s="173">
        <v>64.17</v>
      </c>
      <c r="K188" s="25">
        <f t="shared" si="23"/>
        <v>192.51</v>
      </c>
    </row>
    <row r="189" spans="1:12" s="48" customFormat="1" ht="27.6">
      <c r="A189" s="22">
        <v>182</v>
      </c>
      <c r="B189" s="100" t="s">
        <v>215</v>
      </c>
      <c r="C189" s="23" t="s">
        <v>102</v>
      </c>
      <c r="D189" s="24">
        <v>1</v>
      </c>
      <c r="E189" s="24">
        <v>1200</v>
      </c>
      <c r="F189" s="24">
        <f>D189*E189</f>
        <v>1200</v>
      </c>
      <c r="G189" s="98"/>
      <c r="H189" s="23"/>
      <c r="I189" s="24"/>
      <c r="J189" s="173"/>
      <c r="K189" s="25"/>
    </row>
    <row r="190" spans="1:12" s="48" customFormat="1" ht="27.6">
      <c r="A190" s="22">
        <v>183</v>
      </c>
      <c r="B190" s="216" t="s">
        <v>216</v>
      </c>
      <c r="C190" s="23" t="s">
        <v>80</v>
      </c>
      <c r="D190" s="24">
        <v>1</v>
      </c>
      <c r="E190" s="24">
        <v>3000</v>
      </c>
      <c r="F190" s="24">
        <f>D190*E190</f>
        <v>3000</v>
      </c>
      <c r="G190" s="22"/>
      <c r="H190" s="23"/>
      <c r="I190" s="24"/>
      <c r="J190" s="173"/>
      <c r="K190" s="173"/>
    </row>
    <row r="191" spans="1:12" s="41" customFormat="1" ht="27.6">
      <c r="A191" s="22">
        <v>184</v>
      </c>
      <c r="B191" s="109" t="s">
        <v>92</v>
      </c>
      <c r="C191" s="34"/>
      <c r="D191" s="174"/>
      <c r="E191" s="190"/>
      <c r="F191" s="30">
        <f>SUM(F135:F190)</f>
        <v>56187</v>
      </c>
      <c r="G191" s="34" t="s">
        <v>93</v>
      </c>
      <c r="H191" s="34"/>
      <c r="I191" s="174"/>
      <c r="J191" s="174"/>
      <c r="K191" s="30">
        <f>SUM(K135:K190)</f>
        <v>200003.21833333332</v>
      </c>
      <c r="L191" s="42"/>
    </row>
    <row r="192" spans="1:12" s="41" customFormat="1">
      <c r="A192" s="22">
        <v>185</v>
      </c>
      <c r="B192" s="77" t="s">
        <v>84</v>
      </c>
      <c r="C192" s="82"/>
      <c r="D192" s="175"/>
      <c r="E192" s="191"/>
      <c r="F192" s="191"/>
      <c r="G192" s="82"/>
      <c r="H192" s="82"/>
      <c r="I192" s="175"/>
      <c r="J192" s="175"/>
      <c r="K192" s="175"/>
      <c r="L192" s="42"/>
    </row>
    <row r="193" spans="1:12" s="41" customFormat="1">
      <c r="A193" s="22">
        <v>186</v>
      </c>
      <c r="B193" s="212" t="s">
        <v>261</v>
      </c>
      <c r="C193" s="90" t="s">
        <v>80</v>
      </c>
      <c r="D193" s="81">
        <v>1</v>
      </c>
      <c r="E193" s="81">
        <v>300</v>
      </c>
      <c r="F193" s="81">
        <f>D193*E193</f>
        <v>300</v>
      </c>
      <c r="G193" s="87" t="s">
        <v>262</v>
      </c>
      <c r="H193" s="27" t="s">
        <v>80</v>
      </c>
      <c r="I193" s="85">
        <f t="shared" ref="I193" si="24">D193</f>
        <v>1</v>
      </c>
      <c r="J193" s="81" t="s">
        <v>103</v>
      </c>
      <c r="K193" s="85"/>
      <c r="L193" s="42"/>
    </row>
    <row r="194" spans="1:12" s="41" customFormat="1">
      <c r="A194" s="22">
        <v>187</v>
      </c>
      <c r="B194" s="212"/>
      <c r="C194" s="90"/>
      <c r="D194" s="81"/>
      <c r="E194" s="81"/>
      <c r="F194" s="81"/>
      <c r="G194" s="87" t="s">
        <v>263</v>
      </c>
      <c r="H194" s="27" t="s">
        <v>80</v>
      </c>
      <c r="I194" s="85">
        <v>1</v>
      </c>
      <c r="J194" s="81" t="s">
        <v>103</v>
      </c>
      <c r="K194" s="85"/>
    </row>
    <row r="195" spans="1:12" s="41" customFormat="1">
      <c r="A195" s="22">
        <v>188</v>
      </c>
      <c r="B195" s="212" t="s">
        <v>264</v>
      </c>
      <c r="C195" s="90"/>
      <c r="D195" s="81"/>
      <c r="E195" s="81"/>
      <c r="F195" s="81"/>
      <c r="G195" s="87" t="s">
        <v>265</v>
      </c>
      <c r="H195" s="27" t="s">
        <v>80</v>
      </c>
      <c r="I195" s="85">
        <v>1</v>
      </c>
      <c r="J195" s="81" t="s">
        <v>103</v>
      </c>
      <c r="K195" s="85"/>
    </row>
    <row r="196" spans="1:12" s="41" customFormat="1" ht="27.6">
      <c r="A196" s="22">
        <v>189</v>
      </c>
      <c r="B196" s="100" t="s">
        <v>284</v>
      </c>
      <c r="C196" s="23" t="s">
        <v>80</v>
      </c>
      <c r="D196" s="24">
        <v>1</v>
      </c>
      <c r="E196" s="24">
        <v>106</v>
      </c>
      <c r="F196" s="24">
        <f>D196*E196</f>
        <v>106</v>
      </c>
      <c r="G196" s="217" t="s">
        <v>249</v>
      </c>
      <c r="H196" s="27" t="s">
        <v>80</v>
      </c>
      <c r="I196" s="25">
        <f>D196</f>
        <v>1</v>
      </c>
      <c r="J196" s="24">
        <v>294.17</v>
      </c>
      <c r="K196" s="25">
        <f t="shared" ref="K196" si="25">J196*I196</f>
        <v>294.17</v>
      </c>
    </row>
    <row r="197" spans="1:12" s="41" customFormat="1" ht="27.6">
      <c r="A197" s="22">
        <v>190</v>
      </c>
      <c r="B197" s="199" t="s">
        <v>106</v>
      </c>
      <c r="C197" s="122" t="s">
        <v>88</v>
      </c>
      <c r="D197" s="176">
        <v>160</v>
      </c>
      <c r="E197" s="176">
        <v>15</v>
      </c>
      <c r="F197" s="176">
        <f>D197*E197</f>
        <v>2400</v>
      </c>
      <c r="G197" s="123" t="s">
        <v>113</v>
      </c>
      <c r="H197" s="124" t="s">
        <v>88</v>
      </c>
      <c r="I197" s="160">
        <f>D197</f>
        <v>160</v>
      </c>
      <c r="J197" s="176">
        <v>20.83</v>
      </c>
      <c r="K197" s="160">
        <f>J197*I197</f>
        <v>3332.7999999999997</v>
      </c>
      <c r="L197" s="42"/>
    </row>
    <row r="198" spans="1:12" s="41" customFormat="1">
      <c r="A198" s="22">
        <v>191</v>
      </c>
      <c r="B198" s="212" t="s">
        <v>107</v>
      </c>
      <c r="C198" s="90" t="s">
        <v>80</v>
      </c>
      <c r="D198" s="24">
        <v>20</v>
      </c>
      <c r="E198" s="24">
        <v>20</v>
      </c>
      <c r="F198" s="24">
        <f>D198*E198</f>
        <v>400</v>
      </c>
      <c r="G198" s="87" t="s">
        <v>109</v>
      </c>
      <c r="H198" s="27" t="s">
        <v>80</v>
      </c>
      <c r="I198" s="25">
        <f>D198</f>
        <v>20</v>
      </c>
      <c r="J198" s="24">
        <v>2.87</v>
      </c>
      <c r="K198" s="25">
        <f t="shared" ref="K198:K200" si="26">J198*I198</f>
        <v>57.400000000000006</v>
      </c>
      <c r="L198" s="42"/>
    </row>
    <row r="199" spans="1:12" s="41" customFormat="1" ht="27.6">
      <c r="A199" s="22">
        <v>192</v>
      </c>
      <c r="B199" s="209" t="s">
        <v>108</v>
      </c>
      <c r="C199" s="104" t="s">
        <v>80</v>
      </c>
      <c r="D199" s="24">
        <v>4</v>
      </c>
      <c r="E199" s="24">
        <v>52</v>
      </c>
      <c r="F199" s="24">
        <f>D199*E199</f>
        <v>208</v>
      </c>
      <c r="G199" s="87" t="s">
        <v>114</v>
      </c>
      <c r="H199" s="27" t="s">
        <v>80</v>
      </c>
      <c r="I199" s="25">
        <f>D199</f>
        <v>4</v>
      </c>
      <c r="J199" s="24">
        <v>283.67</v>
      </c>
      <c r="K199" s="25">
        <f t="shared" si="26"/>
        <v>1134.68</v>
      </c>
      <c r="L199" s="42"/>
    </row>
    <row r="200" spans="1:12" s="41" customFormat="1" ht="27.6">
      <c r="A200" s="22">
        <v>193</v>
      </c>
      <c r="B200" s="209"/>
      <c r="C200" s="104"/>
      <c r="D200" s="24"/>
      <c r="E200" s="24"/>
      <c r="F200" s="24"/>
      <c r="G200" s="87" t="s">
        <v>124</v>
      </c>
      <c r="H200" s="27" t="s">
        <v>80</v>
      </c>
      <c r="I200" s="25">
        <f>D199</f>
        <v>4</v>
      </c>
      <c r="J200" s="24">
        <v>87.5</v>
      </c>
      <c r="K200" s="25">
        <f t="shared" si="26"/>
        <v>350</v>
      </c>
      <c r="L200" s="42"/>
    </row>
    <row r="201" spans="1:12" s="95" customFormat="1" ht="27.6">
      <c r="A201" s="22">
        <v>194</v>
      </c>
      <c r="B201" s="28" t="s">
        <v>94</v>
      </c>
      <c r="C201" s="29"/>
      <c r="D201" s="30"/>
      <c r="E201" s="185"/>
      <c r="F201" s="30">
        <f>SUM(F192:F200)</f>
        <v>3414</v>
      </c>
      <c r="G201" s="31" t="s">
        <v>95</v>
      </c>
      <c r="H201" s="32"/>
      <c r="I201" s="33"/>
      <c r="J201" s="170"/>
      <c r="K201" s="30">
        <f>SUM(K192:K200)</f>
        <v>5169.05</v>
      </c>
    </row>
    <row r="202" spans="1:12" s="95" customFormat="1">
      <c r="A202" s="22">
        <v>195</v>
      </c>
      <c r="B202" s="82" t="s">
        <v>85</v>
      </c>
      <c r="C202" s="23"/>
      <c r="D202" s="24"/>
      <c r="E202" s="24"/>
      <c r="F202" s="24"/>
      <c r="G202" s="26"/>
      <c r="H202" s="27"/>
      <c r="I202" s="25"/>
      <c r="J202" s="25"/>
      <c r="K202" s="25"/>
    </row>
    <row r="203" spans="1:12" s="95" customFormat="1" ht="27.6">
      <c r="A203" s="22">
        <v>196</v>
      </c>
      <c r="B203" s="22" t="s">
        <v>285</v>
      </c>
      <c r="C203" s="23" t="s">
        <v>251</v>
      </c>
      <c r="D203" s="24">
        <v>1</v>
      </c>
      <c r="E203" s="24">
        <v>10000</v>
      </c>
      <c r="F203" s="24">
        <f>D203*E203</f>
        <v>10000</v>
      </c>
      <c r="G203" s="26"/>
      <c r="H203" s="27"/>
      <c r="I203" s="25"/>
      <c r="J203" s="25"/>
      <c r="K203" s="25"/>
    </row>
    <row r="204" spans="1:12" s="110" customFormat="1">
      <c r="A204" s="22">
        <v>197</v>
      </c>
      <c r="B204" s="203" t="s">
        <v>266</v>
      </c>
      <c r="C204" s="23" t="s">
        <v>87</v>
      </c>
      <c r="D204" s="192">
        <v>92</v>
      </c>
      <c r="E204" s="24">
        <v>37</v>
      </c>
      <c r="F204" s="24">
        <f>D204*E204</f>
        <v>3404</v>
      </c>
      <c r="G204" s="26"/>
      <c r="H204" s="27"/>
      <c r="I204" s="25"/>
      <c r="J204" s="25"/>
      <c r="K204" s="25"/>
    </row>
    <row r="205" spans="1:12" s="110" customFormat="1" ht="27.6">
      <c r="A205" s="22">
        <v>198</v>
      </c>
      <c r="B205" s="203" t="s">
        <v>267</v>
      </c>
      <c r="C205" s="23" t="s">
        <v>87</v>
      </c>
      <c r="D205" s="149">
        <v>45</v>
      </c>
      <c r="E205" s="102">
        <v>34</v>
      </c>
      <c r="F205" s="102">
        <f t="shared" ref="F205" si="27">D205*E205</f>
        <v>1530</v>
      </c>
      <c r="G205" s="26"/>
      <c r="H205" s="27"/>
      <c r="I205" s="25"/>
      <c r="J205" s="25"/>
      <c r="K205" s="25"/>
    </row>
    <row r="206" spans="1:12" s="110" customFormat="1">
      <c r="A206" s="22">
        <v>199</v>
      </c>
      <c r="B206" s="203" t="s">
        <v>154</v>
      </c>
      <c r="C206" s="23" t="s">
        <v>86</v>
      </c>
      <c r="D206" s="192">
        <v>45</v>
      </c>
      <c r="E206" s="24">
        <v>22</v>
      </c>
      <c r="F206" s="24">
        <f>D206*E206</f>
        <v>990</v>
      </c>
      <c r="G206" s="26" t="s">
        <v>160</v>
      </c>
      <c r="H206" s="27" t="s">
        <v>145</v>
      </c>
      <c r="I206" s="25">
        <v>50</v>
      </c>
      <c r="J206" s="25">
        <v>6.4</v>
      </c>
      <c r="K206" s="25">
        <f>I206*J206</f>
        <v>320</v>
      </c>
    </row>
    <row r="207" spans="1:12" s="110" customFormat="1">
      <c r="A207" s="22">
        <v>200</v>
      </c>
      <c r="B207" s="210"/>
      <c r="C207" s="120"/>
      <c r="D207" s="193"/>
      <c r="E207" s="193"/>
      <c r="F207" s="193"/>
      <c r="G207" s="150" t="s">
        <v>179</v>
      </c>
      <c r="H207" s="151" t="s">
        <v>80</v>
      </c>
      <c r="I207" s="152">
        <v>1</v>
      </c>
      <c r="J207" s="152">
        <v>97.5</v>
      </c>
      <c r="K207" s="157">
        <f>J207*I207</f>
        <v>97.5</v>
      </c>
    </row>
    <row r="208" spans="1:12" s="110" customFormat="1">
      <c r="A208" s="22">
        <v>201</v>
      </c>
      <c r="B208" s="203" t="s">
        <v>110</v>
      </c>
      <c r="C208" s="23" t="s">
        <v>112</v>
      </c>
      <c r="D208" s="192">
        <v>3</v>
      </c>
      <c r="E208" s="24">
        <v>246</v>
      </c>
      <c r="F208" s="24">
        <f>D208*E208</f>
        <v>738</v>
      </c>
      <c r="G208" s="26" t="s">
        <v>132</v>
      </c>
      <c r="H208" s="27" t="s">
        <v>80</v>
      </c>
      <c r="I208" s="25">
        <v>100</v>
      </c>
      <c r="J208" s="25">
        <v>9.5</v>
      </c>
      <c r="K208" s="25">
        <f>I208*J208</f>
        <v>950</v>
      </c>
    </row>
    <row r="209" spans="1:12" s="42" customFormat="1">
      <c r="A209" s="22">
        <v>202</v>
      </c>
      <c r="B209" s="211" t="s">
        <v>166</v>
      </c>
      <c r="C209" s="23" t="s">
        <v>111</v>
      </c>
      <c r="D209" s="24">
        <v>1</v>
      </c>
      <c r="E209" s="24">
        <v>1130</v>
      </c>
      <c r="F209" s="24">
        <f>D209*E209</f>
        <v>1130</v>
      </c>
      <c r="G209" s="26"/>
      <c r="H209" s="27"/>
      <c r="I209" s="25"/>
      <c r="J209" s="25"/>
      <c r="K209" s="25"/>
    </row>
    <row r="210" spans="1:12" s="48" customFormat="1" ht="27.6">
      <c r="A210" s="22">
        <v>203</v>
      </c>
      <c r="B210" s="84" t="s">
        <v>250</v>
      </c>
      <c r="C210" s="105" t="s">
        <v>251</v>
      </c>
      <c r="D210" s="25">
        <v>1</v>
      </c>
      <c r="E210" s="24">
        <v>1500</v>
      </c>
      <c r="F210" s="24">
        <f>D210*E210</f>
        <v>1500</v>
      </c>
      <c r="G210" s="26"/>
      <c r="H210" s="27"/>
      <c r="I210" s="25"/>
      <c r="J210" s="25"/>
      <c r="K210" s="25"/>
    </row>
    <row r="211" spans="1:12" s="50" customFormat="1" ht="27.6">
      <c r="A211" s="22"/>
      <c r="B211" s="28" t="s">
        <v>118</v>
      </c>
      <c r="C211" s="29"/>
      <c r="D211" s="30"/>
      <c r="E211" s="30"/>
      <c r="F211" s="30">
        <f>SUM(F202:F210)</f>
        <v>19292</v>
      </c>
      <c r="G211" s="34" t="s">
        <v>129</v>
      </c>
      <c r="H211" s="32"/>
      <c r="I211" s="33"/>
      <c r="J211" s="177"/>
      <c r="K211" s="30">
        <f>SUM(K202:K210)</f>
        <v>1367.5</v>
      </c>
    </row>
    <row r="212" spans="1:12" s="50" customFormat="1">
      <c r="A212" s="22"/>
      <c r="B212" s="52"/>
      <c r="C212" s="53"/>
      <c r="D212" s="54"/>
      <c r="E212" s="55"/>
      <c r="F212" s="56"/>
      <c r="G212" s="57" t="s">
        <v>125</v>
      </c>
      <c r="H212" s="58"/>
      <c r="I212" s="59"/>
      <c r="J212" s="59"/>
      <c r="K212" s="60">
        <f>K211+K201+K191+K133</f>
        <v>794799.95882285689</v>
      </c>
    </row>
    <row r="213" spans="1:12" s="50" customFormat="1">
      <c r="A213" s="22"/>
      <c r="B213" s="57" t="s">
        <v>126</v>
      </c>
      <c r="C213" s="58"/>
      <c r="D213" s="61"/>
      <c r="E213" s="62"/>
      <c r="F213" s="63">
        <f>F211+F201+F191+F133</f>
        <v>240504.08</v>
      </c>
      <c r="G213" s="64" t="s">
        <v>127</v>
      </c>
      <c r="H213" s="65">
        <v>0.03</v>
      </c>
      <c r="I213" s="59"/>
      <c r="J213" s="59"/>
      <c r="K213" s="60">
        <f>K212*H213</f>
        <v>23843.998764685704</v>
      </c>
    </row>
    <row r="214" spans="1:12" s="50" customFormat="1">
      <c r="A214" s="22"/>
      <c r="B214" s="64"/>
      <c r="C214" s="66"/>
      <c r="D214" s="67"/>
      <c r="E214" s="68"/>
      <c r="F214" s="63"/>
      <c r="G214" s="69" t="s">
        <v>117</v>
      </c>
      <c r="H214" s="58"/>
      <c r="I214" s="59"/>
      <c r="J214" s="59"/>
      <c r="K214" s="60">
        <f>K212+K213</f>
        <v>818643.95758754259</v>
      </c>
    </row>
    <row r="215" spans="1:12" s="50" customFormat="1">
      <c r="A215" s="22"/>
      <c r="B215" s="69" t="s">
        <v>116</v>
      </c>
      <c r="C215" s="70"/>
      <c r="D215" s="61"/>
      <c r="E215" s="62"/>
      <c r="F215" s="63">
        <f>F213</f>
        <v>240504.08</v>
      </c>
      <c r="G215" s="69" t="s">
        <v>130</v>
      </c>
      <c r="H215" s="70"/>
      <c r="I215" s="59"/>
      <c r="J215" s="59"/>
      <c r="K215" s="60">
        <f>F215+K214</f>
        <v>1059148.0375875426</v>
      </c>
    </row>
    <row r="216" spans="1:12" s="50" customFormat="1">
      <c r="A216" s="22"/>
      <c r="B216" s="71"/>
      <c r="C216" s="70"/>
      <c r="D216" s="71"/>
      <c r="E216" s="72"/>
      <c r="F216" s="71"/>
      <c r="G216" s="69" t="s">
        <v>128</v>
      </c>
      <c r="H216" s="70"/>
      <c r="I216" s="59"/>
      <c r="J216" s="59"/>
      <c r="K216" s="60">
        <f>K217/6</f>
        <v>211829.60751750853</v>
      </c>
    </row>
    <row r="217" spans="1:12" s="50" customFormat="1">
      <c r="A217" s="22"/>
      <c r="B217" s="71"/>
      <c r="C217" s="70"/>
      <c r="D217" s="71"/>
      <c r="E217" s="72"/>
      <c r="F217" s="71"/>
      <c r="G217" s="69" t="s">
        <v>131</v>
      </c>
      <c r="H217" s="70"/>
      <c r="I217" s="59"/>
      <c r="J217" s="59"/>
      <c r="K217" s="60">
        <f>K215*1.2</f>
        <v>1270977.6451050511</v>
      </c>
    </row>
    <row r="218" spans="1:12" s="50" customFormat="1">
      <c r="A218" s="91"/>
      <c r="B218" s="35"/>
      <c r="C218" s="35"/>
      <c r="D218" s="35"/>
      <c r="E218" s="47"/>
      <c r="F218" s="35"/>
      <c r="G218" s="35"/>
      <c r="H218" s="35"/>
      <c r="I218" s="35"/>
      <c r="J218" s="35"/>
      <c r="K218" s="35"/>
    </row>
    <row r="219" spans="1:12" s="50" customFormat="1">
      <c r="A219" s="91"/>
      <c r="B219" s="35"/>
      <c r="C219" s="35"/>
      <c r="D219" s="35"/>
      <c r="E219" s="47"/>
      <c r="F219" s="35"/>
      <c r="G219" s="35"/>
      <c r="H219" s="35"/>
      <c r="I219" s="35"/>
      <c r="J219" s="35"/>
      <c r="K219" s="35"/>
    </row>
    <row r="220" spans="1:12" s="41" customFormat="1">
      <c r="A220" s="91"/>
      <c r="B220" s="106" t="s">
        <v>163</v>
      </c>
      <c r="C220" s="35"/>
      <c r="D220" s="35"/>
      <c r="E220" s="47"/>
      <c r="F220" s="35"/>
      <c r="G220" s="35"/>
      <c r="H220" s="35"/>
      <c r="I220" s="35"/>
      <c r="J220" s="35"/>
      <c r="K220" s="35"/>
    </row>
    <row r="221" spans="1:12" s="41" customFormat="1">
      <c r="A221" s="91"/>
      <c r="B221" s="35"/>
      <c r="C221" s="35"/>
      <c r="D221" s="35"/>
      <c r="E221" s="47"/>
      <c r="F221" s="35"/>
      <c r="G221" s="35"/>
      <c r="H221" s="35"/>
      <c r="I221" s="35"/>
      <c r="J221" s="35"/>
      <c r="K221" s="35"/>
    </row>
    <row r="222" spans="1:12" s="41" customFormat="1">
      <c r="A222" s="91"/>
      <c r="B222" s="106" t="s">
        <v>164</v>
      </c>
      <c r="C222" s="35"/>
      <c r="D222" s="35"/>
      <c r="E222" s="47"/>
      <c r="F222" s="35"/>
      <c r="G222" s="35"/>
      <c r="H222" s="35"/>
      <c r="I222" s="35"/>
      <c r="J222" s="35"/>
      <c r="K222" s="35"/>
      <c r="L222" s="42"/>
    </row>
    <row r="223" spans="1:12" s="41" customFormat="1">
      <c r="A223" s="91"/>
      <c r="B223" s="107" t="s">
        <v>165</v>
      </c>
      <c r="C223" s="35"/>
      <c r="D223" s="35"/>
      <c r="E223" s="47"/>
      <c r="F223" s="35"/>
      <c r="G223" s="35"/>
      <c r="H223" s="35"/>
      <c r="I223" s="35"/>
      <c r="J223" s="35"/>
      <c r="K223" s="35"/>
      <c r="L223" s="42"/>
    </row>
    <row r="224" spans="1:12" s="41" customFormat="1">
      <c r="A224" s="91"/>
      <c r="L224" s="42"/>
    </row>
    <row r="225" spans="1:1" s="41" customFormat="1">
      <c r="A225" s="91"/>
    </row>
    <row r="226" spans="1:1" s="41" customFormat="1">
      <c r="A226" s="91"/>
    </row>
    <row r="227" spans="1:1" s="41" customFormat="1">
      <c r="A227" s="91"/>
    </row>
    <row r="228" spans="1:1" s="41" customFormat="1">
      <c r="A228" s="91"/>
    </row>
    <row r="229" spans="1:1" s="41" customFormat="1">
      <c r="A229" s="91"/>
    </row>
    <row r="230" spans="1:1" s="41" customFormat="1">
      <c r="A230" s="91"/>
    </row>
    <row r="231" spans="1:1" s="41" customFormat="1">
      <c r="A231" s="91"/>
    </row>
    <row r="232" spans="1:1" s="41" customFormat="1">
      <c r="A232" s="91"/>
    </row>
    <row r="233" spans="1:1" s="41" customFormat="1">
      <c r="A233" s="91"/>
    </row>
    <row r="234" spans="1:1" s="41" customFormat="1">
      <c r="A234" s="91"/>
    </row>
    <row r="235" spans="1:1" s="41" customFormat="1">
      <c r="A235" s="91"/>
    </row>
    <row r="236" spans="1:1" s="41" customFormat="1">
      <c r="A236" s="91"/>
    </row>
    <row r="237" spans="1:1" s="41" customFormat="1">
      <c r="A237" s="91"/>
    </row>
    <row r="238" spans="1:1" s="41" customFormat="1">
      <c r="A238" s="91"/>
    </row>
    <row r="239" spans="1:1" s="41" customFormat="1">
      <c r="A239" s="91"/>
    </row>
    <row r="240" spans="1:1" s="41" customFormat="1">
      <c r="A240" s="91"/>
    </row>
    <row r="241" spans="1:13" s="41" customFormat="1">
      <c r="A241" s="91"/>
    </row>
    <row r="242" spans="1:13" s="41" customFormat="1">
      <c r="A242" s="91"/>
    </row>
    <row r="243" spans="1:13" s="41" customFormat="1">
      <c r="A243" s="91"/>
    </row>
    <row r="244" spans="1:13" s="41" customFormat="1">
      <c r="A244" s="91"/>
    </row>
    <row r="245" spans="1:13" s="41" customFormat="1">
      <c r="A245" s="113"/>
    </row>
    <row r="246" spans="1:13" s="41" customFormat="1">
      <c r="A246" s="127"/>
    </row>
    <row r="247" spans="1:13" s="41" customFormat="1">
      <c r="A247" s="128"/>
    </row>
    <row r="248" spans="1:13" s="41" customFormat="1">
      <c r="A248" s="46"/>
    </row>
    <row r="249" spans="1:13" s="41" customFormat="1">
      <c r="A249" s="46"/>
      <c r="L249" s="42"/>
      <c r="M249" s="42"/>
    </row>
    <row r="250" spans="1:13" s="41" customFormat="1">
      <c r="A250" s="73"/>
      <c r="L250" s="42"/>
      <c r="M250" s="42"/>
    </row>
    <row r="251" spans="1:13" s="41" customFormat="1">
      <c r="A251" s="73"/>
      <c r="B251" s="35"/>
      <c r="C251" s="35"/>
      <c r="D251" s="35"/>
      <c r="E251" s="47"/>
      <c r="F251" s="35"/>
      <c r="G251" s="35"/>
      <c r="H251" s="35"/>
      <c r="I251" s="35"/>
      <c r="J251" s="35"/>
      <c r="K251" s="35"/>
    </row>
    <row r="252" spans="1:13" s="41" customFormat="1">
      <c r="A252" s="46"/>
      <c r="B252" s="35"/>
      <c r="C252" s="35"/>
      <c r="D252" s="35"/>
      <c r="E252" s="47"/>
      <c r="F252" s="35"/>
      <c r="G252" s="35"/>
      <c r="H252" s="35"/>
      <c r="I252" s="35"/>
      <c r="J252" s="35"/>
      <c r="K252" s="35"/>
    </row>
    <row r="253" spans="1:13" s="41" customFormat="1">
      <c r="A253" s="46"/>
      <c r="B253" s="35"/>
      <c r="C253" s="35"/>
      <c r="D253" s="35"/>
      <c r="E253" s="47"/>
      <c r="F253" s="35"/>
      <c r="G253" s="35"/>
      <c r="H253" s="35"/>
      <c r="I253" s="35"/>
      <c r="J253" s="35"/>
      <c r="K253" s="35"/>
    </row>
    <row r="254" spans="1:13" s="41" customFormat="1">
      <c r="A254" s="46"/>
      <c r="B254" s="35"/>
      <c r="C254" s="35"/>
      <c r="D254" s="35"/>
      <c r="E254" s="47"/>
      <c r="F254" s="35"/>
      <c r="G254" s="35"/>
      <c r="H254" s="35"/>
      <c r="I254" s="35"/>
      <c r="J254" s="35"/>
      <c r="K254" s="35"/>
    </row>
    <row r="255" spans="1:13" s="41" customFormat="1">
      <c r="A255" s="46"/>
      <c r="B255" s="35"/>
      <c r="C255" s="35"/>
      <c r="D255" s="35"/>
      <c r="E255" s="47"/>
      <c r="F255" s="35"/>
      <c r="G255" s="35"/>
      <c r="H255" s="35"/>
      <c r="I255" s="35"/>
      <c r="J255" s="35"/>
      <c r="K255" s="35"/>
    </row>
    <row r="256" spans="1:13" s="41" customFormat="1">
      <c r="A256" s="46"/>
      <c r="B256" s="35"/>
      <c r="C256" s="35"/>
      <c r="D256" s="35"/>
      <c r="E256" s="47"/>
      <c r="F256" s="35"/>
      <c r="G256" s="35"/>
      <c r="H256" s="35"/>
      <c r="I256" s="35"/>
      <c r="J256" s="35"/>
      <c r="K256" s="35"/>
    </row>
    <row r="257" spans="1:13" s="41" customFormat="1">
      <c r="A257" s="46"/>
      <c r="B257" s="35"/>
      <c r="C257" s="35"/>
      <c r="D257" s="35"/>
      <c r="E257" s="47"/>
      <c r="F257" s="35"/>
      <c r="G257" s="35"/>
      <c r="H257" s="35"/>
      <c r="I257" s="35"/>
      <c r="J257" s="35"/>
      <c r="K257" s="35"/>
    </row>
    <row r="258" spans="1:13" s="41" customFormat="1">
      <c r="A258" s="46"/>
      <c r="B258" s="35"/>
      <c r="C258" s="35"/>
      <c r="D258" s="35"/>
      <c r="E258" s="47"/>
      <c r="F258" s="35"/>
      <c r="G258" s="35"/>
      <c r="H258" s="35"/>
      <c r="I258" s="35"/>
      <c r="J258" s="35"/>
      <c r="K258" s="35"/>
    </row>
    <row r="259" spans="1:13" s="41" customFormat="1">
      <c r="A259" s="46"/>
      <c r="B259" s="35"/>
      <c r="C259" s="35"/>
      <c r="D259" s="35"/>
      <c r="E259" s="47"/>
      <c r="F259" s="35"/>
      <c r="G259" s="35"/>
      <c r="H259" s="35"/>
      <c r="I259" s="35"/>
      <c r="J259" s="35"/>
      <c r="K259" s="35"/>
      <c r="L259" s="42"/>
      <c r="M259" s="42"/>
    </row>
    <row r="260" spans="1:13" s="41" customFormat="1">
      <c r="A260" s="46"/>
      <c r="B260" s="35"/>
      <c r="C260" s="35"/>
      <c r="D260" s="35"/>
      <c r="E260" s="47"/>
      <c r="F260" s="35"/>
      <c r="G260" s="35"/>
      <c r="H260" s="35"/>
      <c r="I260" s="35"/>
      <c r="J260" s="35"/>
      <c r="K260" s="35"/>
      <c r="L260" s="42"/>
      <c r="M260" s="42"/>
    </row>
    <row r="261" spans="1:13" s="48" customFormat="1">
      <c r="A261" s="46"/>
      <c r="B261" s="35"/>
      <c r="C261" s="35"/>
      <c r="D261" s="35"/>
      <c r="E261" s="47"/>
      <c r="F261" s="35"/>
      <c r="G261" s="35"/>
      <c r="H261" s="35"/>
      <c r="I261" s="35"/>
      <c r="J261" s="35"/>
      <c r="K261" s="35"/>
    </row>
    <row r="262" spans="1:13" s="48" customFormat="1">
      <c r="A262" s="46"/>
      <c r="B262" s="35"/>
      <c r="C262" s="35"/>
      <c r="D262" s="35"/>
      <c r="E262" s="47"/>
      <c r="F262" s="35"/>
      <c r="G262" s="35"/>
      <c r="H262" s="35"/>
      <c r="I262" s="35"/>
      <c r="J262" s="35"/>
      <c r="K262" s="35"/>
    </row>
    <row r="263" spans="1:13" s="48" customFormat="1">
      <c r="A263" s="46"/>
      <c r="B263" s="35"/>
      <c r="C263" s="35"/>
      <c r="D263" s="35"/>
      <c r="E263" s="47"/>
      <c r="F263" s="35"/>
      <c r="G263" s="35"/>
      <c r="H263" s="35"/>
      <c r="I263" s="35"/>
      <c r="J263" s="35"/>
      <c r="K263" s="35"/>
    </row>
    <row r="264" spans="1:13" s="48" customFormat="1">
      <c r="A264" s="46"/>
      <c r="B264" s="35"/>
      <c r="C264" s="35"/>
      <c r="D264" s="35"/>
      <c r="E264" s="47"/>
      <c r="F264" s="35"/>
      <c r="G264" s="35"/>
      <c r="H264" s="35"/>
      <c r="I264" s="35"/>
      <c r="J264" s="35"/>
      <c r="K264" s="35"/>
    </row>
    <row r="265" spans="1:13" s="48" customFormat="1">
      <c r="A265" s="46"/>
      <c r="B265" s="35"/>
      <c r="C265" s="35"/>
      <c r="D265" s="35"/>
      <c r="E265" s="47"/>
      <c r="F265" s="35"/>
      <c r="G265" s="35"/>
      <c r="H265" s="35"/>
      <c r="I265" s="35"/>
      <c r="J265" s="35"/>
      <c r="K265" s="35"/>
    </row>
    <row r="266" spans="1:13" s="49" customFormat="1">
      <c r="A266" s="46"/>
      <c r="B266" s="35"/>
      <c r="C266" s="35"/>
      <c r="D266" s="35"/>
      <c r="E266" s="47"/>
      <c r="F266" s="35"/>
      <c r="G266" s="35"/>
      <c r="H266" s="35"/>
      <c r="I266" s="35"/>
      <c r="J266" s="35"/>
      <c r="K266" s="35"/>
    </row>
    <row r="267" spans="1:13" s="50" customFormat="1">
      <c r="A267" s="46"/>
      <c r="B267" s="35"/>
      <c r="C267" s="35"/>
      <c r="D267" s="35"/>
      <c r="E267" s="47"/>
      <c r="F267" s="35"/>
      <c r="G267" s="35"/>
      <c r="H267" s="35"/>
      <c r="I267" s="35"/>
      <c r="J267" s="35"/>
      <c r="K267" s="35"/>
      <c r="L267" s="48"/>
      <c r="M267" s="48"/>
    </row>
    <row r="268" spans="1:13" s="44" customFormat="1" ht="29.4" customHeight="1">
      <c r="A268" s="46"/>
      <c r="B268" s="35"/>
      <c r="C268" s="35"/>
      <c r="D268" s="35"/>
      <c r="E268" s="47"/>
      <c r="F268" s="35"/>
      <c r="G268" s="35"/>
      <c r="H268" s="35"/>
      <c r="I268" s="35"/>
      <c r="J268" s="35"/>
      <c r="K268" s="35"/>
      <c r="L268" s="42"/>
      <c r="M268" s="42"/>
    </row>
    <row r="269" spans="1:13" s="44" customFormat="1" ht="29.4" customHeight="1">
      <c r="A269" s="46"/>
      <c r="B269" s="35"/>
      <c r="C269" s="35"/>
      <c r="D269" s="35"/>
      <c r="E269" s="47"/>
      <c r="F269" s="35"/>
      <c r="G269" s="35"/>
      <c r="H269" s="35"/>
      <c r="I269" s="35"/>
      <c r="J269" s="35"/>
      <c r="K269" s="35"/>
      <c r="L269" s="42"/>
      <c r="M269" s="42"/>
    </row>
    <row r="270" spans="1:13" s="44" customFormat="1" ht="29.4" customHeight="1">
      <c r="A270" s="46"/>
      <c r="B270" s="35"/>
      <c r="C270" s="35"/>
      <c r="D270" s="35"/>
      <c r="E270" s="47"/>
      <c r="F270" s="35"/>
      <c r="G270" s="35"/>
      <c r="H270" s="35"/>
      <c r="I270" s="35"/>
      <c r="J270" s="35"/>
      <c r="K270" s="35"/>
      <c r="L270" s="42"/>
      <c r="M270" s="42"/>
    </row>
    <row r="272" spans="1:13" s="103" customFormat="1">
      <c r="A272" s="46"/>
      <c r="B272" s="35"/>
      <c r="C272" s="35"/>
      <c r="D272" s="35"/>
      <c r="E272" s="47"/>
      <c r="F272" s="35"/>
      <c r="G272" s="35"/>
      <c r="H272" s="35"/>
      <c r="I272" s="35"/>
      <c r="J272" s="35"/>
      <c r="K272" s="35"/>
    </row>
    <row r="273" spans="1:11" s="103" customFormat="1">
      <c r="A273" s="46"/>
      <c r="B273" s="35"/>
      <c r="C273" s="35"/>
      <c r="D273" s="35"/>
      <c r="E273" s="47"/>
      <c r="F273" s="35"/>
      <c r="G273" s="35"/>
      <c r="H273" s="35"/>
      <c r="I273" s="35"/>
      <c r="J273" s="35"/>
      <c r="K273" s="35"/>
    </row>
    <row r="274" spans="1:11" s="103" customFormat="1">
      <c r="A274" s="46"/>
      <c r="B274" s="35"/>
      <c r="C274" s="35"/>
      <c r="D274" s="35"/>
      <c r="E274" s="47"/>
      <c r="F274" s="35"/>
      <c r="G274" s="35"/>
      <c r="H274" s="35"/>
      <c r="I274" s="35"/>
      <c r="J274" s="35"/>
      <c r="K274" s="35"/>
    </row>
    <row r="275" spans="1:11" s="41" customFormat="1">
      <c r="A275" s="46"/>
      <c r="B275" s="35"/>
      <c r="C275" s="35"/>
      <c r="D275" s="35"/>
      <c r="E275" s="47"/>
      <c r="F275" s="35"/>
      <c r="G275" s="35"/>
      <c r="H275" s="35"/>
      <c r="I275" s="35"/>
      <c r="J275" s="35"/>
      <c r="K275" s="35"/>
    </row>
    <row r="276" spans="1:11" s="41" customFormat="1">
      <c r="A276" s="46"/>
      <c r="B276" s="35"/>
      <c r="C276" s="35"/>
      <c r="D276" s="35"/>
      <c r="E276" s="47"/>
      <c r="F276" s="35"/>
      <c r="G276" s="35"/>
      <c r="H276" s="35"/>
      <c r="I276" s="35"/>
      <c r="J276" s="35"/>
      <c r="K276" s="35"/>
    </row>
    <row r="277" spans="1:11" s="41" customFormat="1">
      <c r="A277" s="46"/>
      <c r="B277" s="35"/>
      <c r="C277" s="35"/>
      <c r="D277" s="35"/>
      <c r="E277" s="47"/>
      <c r="F277" s="35"/>
      <c r="G277" s="35"/>
      <c r="H277" s="35"/>
      <c r="I277" s="35"/>
      <c r="J277" s="35"/>
      <c r="K277" s="35"/>
    </row>
    <row r="278" spans="1:11" s="41" customFormat="1">
      <c r="A278" s="46"/>
      <c r="B278" s="35"/>
      <c r="C278" s="35"/>
      <c r="D278" s="35"/>
      <c r="E278" s="47"/>
      <c r="F278" s="35"/>
      <c r="G278" s="35"/>
      <c r="H278" s="35"/>
      <c r="I278" s="35"/>
      <c r="J278" s="35"/>
      <c r="K278" s="35"/>
    </row>
    <row r="279" spans="1:11" s="41" customFormat="1">
      <c r="A279" s="46"/>
      <c r="B279" s="35"/>
      <c r="C279" s="35"/>
      <c r="D279" s="35"/>
      <c r="E279" s="47"/>
      <c r="F279" s="35"/>
      <c r="G279" s="35"/>
      <c r="H279" s="35"/>
      <c r="I279" s="35"/>
      <c r="J279" s="35"/>
      <c r="K279" s="35"/>
    </row>
    <row r="282" spans="1:11" s="41" customFormat="1">
      <c r="A282" s="46"/>
      <c r="B282" s="35"/>
      <c r="C282" s="35"/>
      <c r="D282" s="35"/>
      <c r="E282" s="47"/>
      <c r="F282" s="35"/>
      <c r="G282" s="35"/>
      <c r="H282" s="35"/>
      <c r="I282" s="35"/>
      <c r="J282" s="35"/>
      <c r="K282" s="35"/>
    </row>
    <row r="283" spans="1:11" s="41" customFormat="1">
      <c r="A283" s="46"/>
      <c r="B283" s="35"/>
      <c r="C283" s="35"/>
      <c r="D283" s="35"/>
      <c r="E283" s="47"/>
      <c r="F283" s="35"/>
      <c r="G283" s="35"/>
      <c r="H283" s="35"/>
      <c r="I283" s="35"/>
      <c r="J283" s="35"/>
      <c r="K283" s="35"/>
    </row>
    <row r="284" spans="1:11" s="41" customFormat="1">
      <c r="A284" s="46"/>
      <c r="B284" s="35"/>
      <c r="C284" s="35"/>
      <c r="D284" s="35"/>
      <c r="E284" s="47"/>
      <c r="F284" s="35"/>
      <c r="G284" s="35"/>
      <c r="H284" s="35"/>
      <c r="I284" s="35"/>
      <c r="J284" s="35"/>
      <c r="K284" s="35"/>
    </row>
    <row r="285" spans="1:11" s="41" customFormat="1">
      <c r="A285" s="46"/>
      <c r="B285" s="35"/>
      <c r="C285" s="35"/>
      <c r="D285" s="35"/>
      <c r="E285" s="47"/>
      <c r="F285" s="35"/>
      <c r="G285" s="35"/>
      <c r="H285" s="35"/>
      <c r="I285" s="35"/>
      <c r="J285" s="35"/>
      <c r="K285" s="35"/>
    </row>
    <row r="286" spans="1:11" s="41" customFormat="1">
      <c r="A286" s="46"/>
      <c r="B286" s="35"/>
      <c r="C286" s="35"/>
      <c r="D286" s="35"/>
      <c r="E286" s="47"/>
      <c r="F286" s="35"/>
      <c r="G286" s="35"/>
      <c r="H286" s="35"/>
      <c r="I286" s="35"/>
      <c r="J286" s="35"/>
      <c r="K286" s="35"/>
    </row>
    <row r="287" spans="1:11" s="41" customFormat="1">
      <c r="A287" s="46"/>
      <c r="B287" s="35"/>
      <c r="C287" s="35"/>
      <c r="D287" s="35"/>
      <c r="E287" s="47"/>
      <c r="F287" s="35"/>
      <c r="G287" s="35"/>
      <c r="H287" s="35"/>
      <c r="I287" s="35"/>
      <c r="J287" s="35"/>
      <c r="K287" s="35"/>
    </row>
    <row r="288" spans="1:11" s="41" customFormat="1">
      <c r="A288" s="46"/>
      <c r="B288" s="35"/>
      <c r="C288" s="35"/>
      <c r="D288" s="35"/>
      <c r="E288" s="47"/>
      <c r="F288" s="35"/>
      <c r="G288" s="35"/>
      <c r="H288" s="35"/>
      <c r="I288" s="35"/>
      <c r="J288" s="35"/>
      <c r="K288" s="35"/>
    </row>
    <row r="289" spans="1:13" s="41" customFormat="1">
      <c r="A289" s="46"/>
      <c r="B289" s="35"/>
      <c r="C289" s="35"/>
      <c r="D289" s="35"/>
      <c r="E289" s="47"/>
      <c r="F289" s="35"/>
      <c r="G289" s="35"/>
      <c r="H289" s="35"/>
      <c r="I289" s="35"/>
      <c r="J289" s="35"/>
      <c r="K289" s="35"/>
    </row>
    <row r="293" spans="1:13">
      <c r="M293" s="45"/>
    </row>
    <row r="294" spans="1:13">
      <c r="M294" s="45"/>
    </row>
  </sheetData>
  <protectedRanges>
    <protectedRange sqref="J25" name="Range1_3_3_1_2_1"/>
    <protectedRange sqref="J26" name="Range1_4_1_1_1_2_1_2_1"/>
  </protectedRanges>
  <autoFilter ref="A7:I248"/>
  <dataConsolidate/>
  <mergeCells count="5">
    <mergeCell ref="A4:I4"/>
    <mergeCell ref="A1:B1"/>
    <mergeCell ref="A2:B2"/>
    <mergeCell ref="A3:J3"/>
    <mergeCell ref="A5:K6"/>
  </mergeCells>
  <pageMargins left="0.7" right="0.7" top="0.75" bottom="0.75" header="0.3" footer="0.3"/>
  <pageSetup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Додаток 2</vt:lpstr>
      <vt:lpstr>Основні положеня</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Dudenko Zhanna</cp:lastModifiedBy>
  <cp:lastPrinted>2022-11-07T08:53:10Z</cp:lastPrinted>
  <dcterms:created xsi:type="dcterms:W3CDTF">1996-10-08T23:32:00Z</dcterms:created>
  <dcterms:modified xsi:type="dcterms:W3CDTF">2024-04-19T09:23:45Z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1049-11.2.0.9169</vt:lpwstr>
  </property>
</Properties>
</file>